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mc:AlternateContent xmlns:mc="http://schemas.openxmlformats.org/markup-compatibility/2006">
    <mc:Choice Requires="x15">
      <x15ac:absPath xmlns:x15ac="http://schemas.microsoft.com/office/spreadsheetml/2010/11/ac" url="C:\KrosData\Export\"/>
    </mc:Choice>
  </mc:AlternateContent>
  <xr:revisionPtr revIDLastSave="0" documentId="13_ncr:1_{486BD16F-BDD5-4B4B-9FEB-4F425497F188}" xr6:coauthVersionLast="47" xr6:coauthVersionMax="47" xr10:uidLastSave="{00000000-0000-0000-0000-000000000000}"/>
  <bookViews>
    <workbookView xWindow="-120" yWindow="-120" windowWidth="29040" windowHeight="15720" xr2:uid="{00000000-000D-0000-FFFF-FFFF00000000}"/>
  </bookViews>
  <sheets>
    <sheet name="Rekapitulace stavby" sheetId="1" r:id="rId1"/>
    <sheet name="221229-1 - ZŠ Dr. Mirosla..." sheetId="2" r:id="rId2"/>
    <sheet name="221229-2 - VRN" sheetId="3" r:id="rId3"/>
  </sheets>
  <definedNames>
    <definedName name="_xlnm._FilterDatabase" localSheetId="1" hidden="1">'221229-1 - ZŠ Dr. Mirosla...'!$C$125:$K$264</definedName>
    <definedName name="_xlnm._FilterDatabase" localSheetId="2" hidden="1">'221229-2 - VRN'!$C$121:$K$156</definedName>
    <definedName name="_xlnm.Print_Titles" localSheetId="1">'221229-1 - ZŠ Dr. Mirosla...'!$125:$125</definedName>
    <definedName name="_xlnm.Print_Titles" localSheetId="2">'221229-2 - VRN'!$121:$121</definedName>
    <definedName name="_xlnm.Print_Titles" localSheetId="0">'Rekapitulace stavby'!$92:$92</definedName>
    <definedName name="_xlnm.Print_Area" localSheetId="1">'221229-1 - ZŠ Dr. Mirosla...'!$C$4:$J$76,'221229-1 - ZŠ Dr. Mirosla...'!$C$82:$J$107,'221229-1 - ZŠ Dr. Mirosla...'!$C$113:$K$264</definedName>
    <definedName name="_xlnm.Print_Area" localSheetId="2">'221229-2 - VRN'!$C$4:$J$76,'221229-2 - VRN'!$C$82:$J$103,'221229-2 - VRN'!$C$109:$K$156</definedName>
    <definedName name="_xlnm.Print_Area" localSheetId="0">'Rekapitulace stavby'!$D$4:$AO$76,'Rekapitulace stavby'!$C$82:$AQ$97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7" i="3" l="1"/>
  <c r="J36" i="3"/>
  <c r="AY96" i="1"/>
  <c r="J35" i="3"/>
  <c r="AX96" i="1" s="1"/>
  <c r="BI154" i="3"/>
  <c r="BH154" i="3"/>
  <c r="BG154" i="3"/>
  <c r="BF154" i="3"/>
  <c r="T154" i="3"/>
  <c r="R154" i="3"/>
  <c r="P154" i="3"/>
  <c r="BI151" i="3"/>
  <c r="BH151" i="3"/>
  <c r="BG151" i="3"/>
  <c r="BF151" i="3"/>
  <c r="T151" i="3"/>
  <c r="R151" i="3"/>
  <c r="P151" i="3"/>
  <c r="BI147" i="3"/>
  <c r="BH147" i="3"/>
  <c r="BG147" i="3"/>
  <c r="BF147" i="3"/>
  <c r="T147" i="3"/>
  <c r="T146" i="3"/>
  <c r="R147" i="3"/>
  <c r="R146" i="3"/>
  <c r="P147" i="3"/>
  <c r="P146" i="3" s="1"/>
  <c r="BI143" i="3"/>
  <c r="BH143" i="3"/>
  <c r="BG143" i="3"/>
  <c r="BF143" i="3"/>
  <c r="T143" i="3"/>
  <c r="R143" i="3"/>
  <c r="P143" i="3"/>
  <c r="BI140" i="3"/>
  <c r="BH140" i="3"/>
  <c r="BG140" i="3"/>
  <c r="BF140" i="3"/>
  <c r="T140" i="3"/>
  <c r="R140" i="3"/>
  <c r="P140" i="3"/>
  <c r="BI137" i="3"/>
  <c r="BH137" i="3"/>
  <c r="BG137" i="3"/>
  <c r="BF137" i="3"/>
  <c r="T137" i="3"/>
  <c r="R137" i="3"/>
  <c r="P137" i="3"/>
  <c r="BI134" i="3"/>
  <c r="BH134" i="3"/>
  <c r="BG134" i="3"/>
  <c r="BF134" i="3"/>
  <c r="T134" i="3"/>
  <c r="R134" i="3"/>
  <c r="P134" i="3"/>
  <c r="BI129" i="3"/>
  <c r="BH129" i="3"/>
  <c r="BG129" i="3"/>
  <c r="BF129" i="3"/>
  <c r="T129" i="3"/>
  <c r="T128" i="3"/>
  <c r="R129" i="3"/>
  <c r="R128" i="3"/>
  <c r="P129" i="3"/>
  <c r="P128" i="3"/>
  <c r="BI125" i="3"/>
  <c r="BH125" i="3"/>
  <c r="BG125" i="3"/>
  <c r="BF125" i="3"/>
  <c r="T125" i="3"/>
  <c r="T124" i="3"/>
  <c r="R125" i="3"/>
  <c r="R124" i="3"/>
  <c r="P125" i="3"/>
  <c r="P124" i="3" s="1"/>
  <c r="F116" i="3"/>
  <c r="E114" i="3"/>
  <c r="F89" i="3"/>
  <c r="E87" i="3"/>
  <c r="J24" i="3"/>
  <c r="E24" i="3"/>
  <c r="J92" i="3"/>
  <c r="J23" i="3"/>
  <c r="J21" i="3"/>
  <c r="E21" i="3"/>
  <c r="J91" i="3" s="1"/>
  <c r="J20" i="3"/>
  <c r="J18" i="3"/>
  <c r="E18" i="3"/>
  <c r="F92" i="3"/>
  <c r="J17" i="3"/>
  <c r="J15" i="3"/>
  <c r="E15" i="3"/>
  <c r="F118" i="3" s="1"/>
  <c r="J14" i="3"/>
  <c r="J12" i="3"/>
  <c r="J116" i="3" s="1"/>
  <c r="E7" i="3"/>
  <c r="E85" i="3" s="1"/>
  <c r="J37" i="2"/>
  <c r="J36" i="2"/>
  <c r="AY95" i="1" s="1"/>
  <c r="J35" i="2"/>
  <c r="AX95" i="1" s="1"/>
  <c r="BI257" i="2"/>
  <c r="BH257" i="2"/>
  <c r="BG257" i="2"/>
  <c r="BF257" i="2"/>
  <c r="T257" i="2"/>
  <c r="R257" i="2"/>
  <c r="P257" i="2"/>
  <c r="BI250" i="2"/>
  <c r="BH250" i="2"/>
  <c r="BG250" i="2"/>
  <c r="BF250" i="2"/>
  <c r="T250" i="2"/>
  <c r="R250" i="2"/>
  <c r="P250" i="2"/>
  <c r="BI243" i="2"/>
  <c r="BH243" i="2"/>
  <c r="BG243" i="2"/>
  <c r="BF243" i="2"/>
  <c r="T243" i="2"/>
  <c r="R243" i="2"/>
  <c r="P243" i="2"/>
  <c r="BI235" i="2"/>
  <c r="BH235" i="2"/>
  <c r="BG235" i="2"/>
  <c r="BF235" i="2"/>
  <c r="T235" i="2"/>
  <c r="R235" i="2"/>
  <c r="P235" i="2"/>
  <c r="BI231" i="2"/>
  <c r="BH231" i="2"/>
  <c r="BG231" i="2"/>
  <c r="BF231" i="2"/>
  <c r="T231" i="2"/>
  <c r="R231" i="2"/>
  <c r="P231" i="2"/>
  <c r="BI228" i="2"/>
  <c r="BH228" i="2"/>
  <c r="BG228" i="2"/>
  <c r="BF228" i="2"/>
  <c r="T228" i="2"/>
  <c r="R228" i="2"/>
  <c r="P228" i="2"/>
  <c r="BI223" i="2"/>
  <c r="BH223" i="2"/>
  <c r="BG223" i="2"/>
  <c r="BF223" i="2"/>
  <c r="T223" i="2"/>
  <c r="R223" i="2"/>
  <c r="P223" i="2"/>
  <c r="BI220" i="2"/>
  <c r="BH220" i="2"/>
  <c r="BG220" i="2"/>
  <c r="BF220" i="2"/>
  <c r="T220" i="2"/>
  <c r="R220" i="2"/>
  <c r="P220" i="2"/>
  <c r="BI216" i="2"/>
  <c r="BH216" i="2"/>
  <c r="BG216" i="2"/>
  <c r="BF216" i="2"/>
  <c r="T216" i="2"/>
  <c r="R216" i="2"/>
  <c r="P216" i="2"/>
  <c r="BI211" i="2"/>
  <c r="BH211" i="2"/>
  <c r="BG211" i="2"/>
  <c r="BF211" i="2"/>
  <c r="T211" i="2"/>
  <c r="R211" i="2"/>
  <c r="P211" i="2"/>
  <c r="BI206" i="2"/>
  <c r="BH206" i="2"/>
  <c r="BG206" i="2"/>
  <c r="BF206" i="2"/>
  <c r="T206" i="2"/>
  <c r="R206" i="2"/>
  <c r="P206" i="2"/>
  <c r="BI200" i="2"/>
  <c r="BH200" i="2"/>
  <c r="BG200" i="2"/>
  <c r="BF200" i="2"/>
  <c r="T200" i="2"/>
  <c r="R200" i="2"/>
  <c r="P200" i="2"/>
  <c r="BI197" i="2"/>
  <c r="BH197" i="2"/>
  <c r="BG197" i="2"/>
  <c r="BF197" i="2"/>
  <c r="T197" i="2"/>
  <c r="R197" i="2"/>
  <c r="P197" i="2"/>
  <c r="BI193" i="2"/>
  <c r="BH193" i="2"/>
  <c r="BG193" i="2"/>
  <c r="BF193" i="2"/>
  <c r="T193" i="2"/>
  <c r="R193" i="2"/>
  <c r="P193" i="2"/>
  <c r="BI190" i="2"/>
  <c r="BH190" i="2"/>
  <c r="BG190" i="2"/>
  <c r="BF190" i="2"/>
  <c r="T190" i="2"/>
  <c r="R190" i="2"/>
  <c r="P190" i="2"/>
  <c r="BI184" i="2"/>
  <c r="BH184" i="2"/>
  <c r="BG184" i="2"/>
  <c r="BF184" i="2"/>
  <c r="T184" i="2"/>
  <c r="T183" i="2"/>
  <c r="R184" i="2"/>
  <c r="R183" i="2"/>
  <c r="P184" i="2"/>
  <c r="P183" i="2" s="1"/>
  <c r="BI179" i="2"/>
  <c r="BH179" i="2"/>
  <c r="BG179" i="2"/>
  <c r="BF179" i="2"/>
  <c r="T179" i="2"/>
  <c r="R179" i="2"/>
  <c r="P179" i="2"/>
  <c r="BI177" i="2"/>
  <c r="BH177" i="2"/>
  <c r="BG177" i="2"/>
  <c r="BF177" i="2"/>
  <c r="T177" i="2"/>
  <c r="R177" i="2"/>
  <c r="P177" i="2"/>
  <c r="BI173" i="2"/>
  <c r="BH173" i="2"/>
  <c r="BG173" i="2"/>
  <c r="BF173" i="2"/>
  <c r="T173" i="2"/>
  <c r="R173" i="2"/>
  <c r="P173" i="2"/>
  <c r="BI167" i="2"/>
  <c r="BH167" i="2"/>
  <c r="BG167" i="2"/>
  <c r="BF167" i="2"/>
  <c r="T167" i="2"/>
  <c r="R167" i="2"/>
  <c r="P167" i="2"/>
  <c r="P157" i="2"/>
  <c r="BI160" i="2"/>
  <c r="BH160" i="2"/>
  <c r="BG160" i="2"/>
  <c r="BF160" i="2"/>
  <c r="T160" i="2"/>
  <c r="R160" i="2"/>
  <c r="P160" i="2"/>
  <c r="BI158" i="2"/>
  <c r="BH158" i="2"/>
  <c r="BG158" i="2"/>
  <c r="BF158" i="2"/>
  <c r="T158" i="2"/>
  <c r="T157" i="2" s="1"/>
  <c r="R158" i="2"/>
  <c r="R157" i="2" s="1"/>
  <c r="P158" i="2"/>
  <c r="BI151" i="2"/>
  <c r="BH151" i="2"/>
  <c r="BG151" i="2"/>
  <c r="BF151" i="2"/>
  <c r="T151" i="2"/>
  <c r="R151" i="2"/>
  <c r="P151" i="2"/>
  <c r="BI149" i="2"/>
  <c r="BH149" i="2"/>
  <c r="BG149" i="2"/>
  <c r="F35" i="2" s="1"/>
  <c r="BF149" i="2"/>
  <c r="T149" i="2"/>
  <c r="R149" i="2"/>
  <c r="P149" i="2"/>
  <c r="BI144" i="2"/>
  <c r="F37" i="2" s="1"/>
  <c r="BH144" i="2"/>
  <c r="BG144" i="2"/>
  <c r="BF144" i="2"/>
  <c r="F34" i="2" s="1"/>
  <c r="T144" i="2"/>
  <c r="R144" i="2"/>
  <c r="P144" i="2"/>
  <c r="BI137" i="2"/>
  <c r="BH137" i="2"/>
  <c r="F36" i="2" s="1"/>
  <c r="BG137" i="2"/>
  <c r="BF137" i="2"/>
  <c r="T137" i="2"/>
  <c r="R137" i="2"/>
  <c r="P137" i="2"/>
  <c r="BI129" i="2"/>
  <c r="BH129" i="2"/>
  <c r="BG129" i="2"/>
  <c r="BF129" i="2"/>
  <c r="T129" i="2"/>
  <c r="R129" i="2"/>
  <c r="P129" i="2"/>
  <c r="F120" i="2"/>
  <c r="E118" i="2"/>
  <c r="F89" i="2"/>
  <c r="E87" i="2"/>
  <c r="J24" i="2"/>
  <c r="E24" i="2"/>
  <c r="J123" i="2"/>
  <c r="J23" i="2"/>
  <c r="J21" i="2"/>
  <c r="E21" i="2"/>
  <c r="J122" i="2" s="1"/>
  <c r="J20" i="2"/>
  <c r="J18" i="2"/>
  <c r="E18" i="2"/>
  <c r="F123" i="2"/>
  <c r="J17" i="2"/>
  <c r="J15" i="2"/>
  <c r="E15" i="2"/>
  <c r="F122" i="2" s="1"/>
  <c r="J14" i="2"/>
  <c r="J12" i="2"/>
  <c r="J120" i="2" s="1"/>
  <c r="E7" i="2"/>
  <c r="E116" i="2" s="1"/>
  <c r="L90" i="1"/>
  <c r="AM90" i="1"/>
  <c r="AM89" i="1"/>
  <c r="L89" i="1"/>
  <c r="AM87" i="1"/>
  <c r="L87" i="1"/>
  <c r="L85" i="1"/>
  <c r="L84" i="1"/>
  <c r="J243" i="2"/>
  <c r="J228" i="2"/>
  <c r="J216" i="2"/>
  <c r="J206" i="2"/>
  <c r="J190" i="2"/>
  <c r="BK177" i="2"/>
  <c r="J160" i="2"/>
  <c r="J149" i="2"/>
  <c r="BK243" i="2"/>
  <c r="J231" i="2"/>
  <c r="BK216" i="2"/>
  <c r="BK206" i="2"/>
  <c r="J197" i="2"/>
  <c r="J184" i="2"/>
  <c r="J173" i="2"/>
  <c r="J158" i="2"/>
  <c r="BK144" i="2"/>
  <c r="J129" i="2"/>
  <c r="J250" i="2"/>
  <c r="BK228" i="2"/>
  <c r="J220" i="2"/>
  <c r="J200" i="2"/>
  <c r="J193" i="2"/>
  <c r="BK179" i="2"/>
  <c r="J167" i="2"/>
  <c r="J151" i="2"/>
  <c r="J137" i="2"/>
  <c r="J257" i="2"/>
  <c r="BK231" i="2"/>
  <c r="BK220" i="2"/>
  <c r="BK211" i="2"/>
  <c r="BK193" i="2"/>
  <c r="J177" i="2"/>
  <c r="BK167" i="2"/>
  <c r="BK151" i="2"/>
  <c r="J144" i="2"/>
  <c r="BK250" i="2"/>
  <c r="J235" i="2"/>
  <c r="BK223" i="2"/>
  <c r="J211" i="2"/>
  <c r="BK197" i="2"/>
  <c r="BK184" i="2"/>
  <c r="BK173" i="2"/>
  <c r="BK158" i="2"/>
  <c r="BK137" i="2"/>
  <c r="AS94" i="1"/>
  <c r="BK140" i="3"/>
  <c r="J134" i="3"/>
  <c r="J143" i="3"/>
  <c r="J140" i="3"/>
  <c r="BK125" i="3"/>
  <c r="BK154" i="3"/>
  <c r="J151" i="3"/>
  <c r="J125" i="3"/>
  <c r="BK147" i="3"/>
  <c r="J154" i="3"/>
  <c r="J147" i="3"/>
  <c r="BK257" i="2"/>
  <c r="BK235" i="2"/>
  <c r="J223" i="2"/>
  <c r="BK200" i="2"/>
  <c r="BK190" i="2"/>
  <c r="J179" i="2"/>
  <c r="BK160" i="2"/>
  <c r="BK149" i="2"/>
  <c r="BK129" i="2"/>
  <c r="BK129" i="3"/>
  <c r="BK143" i="3"/>
  <c r="J129" i="3"/>
  <c r="BK151" i="3"/>
  <c r="J137" i="3"/>
  <c r="BK134" i="3"/>
  <c r="BK137" i="3"/>
  <c r="J34" i="2" l="1"/>
  <c r="R128" i="2"/>
  <c r="R127" i="2"/>
  <c r="BK172" i="2"/>
  <c r="J172" i="2" s="1"/>
  <c r="J100" i="2" s="1"/>
  <c r="BK189" i="2"/>
  <c r="J189" i="2" s="1"/>
  <c r="J103" i="2" s="1"/>
  <c r="R189" i="2"/>
  <c r="BK234" i="2"/>
  <c r="J234" i="2" s="1"/>
  <c r="J106" i="2" s="1"/>
  <c r="R172" i="2"/>
  <c r="P189" i="2"/>
  <c r="T189" i="2"/>
  <c r="BK227" i="2"/>
  <c r="J227" i="2" s="1"/>
  <c r="J105" i="2" s="1"/>
  <c r="R234" i="2"/>
  <c r="R133" i="3"/>
  <c r="BK150" i="3"/>
  <c r="J150" i="3"/>
  <c r="J102" i="3" s="1"/>
  <c r="P128" i="2"/>
  <c r="T196" i="2"/>
  <c r="R227" i="2"/>
  <c r="T234" i="2"/>
  <c r="T133" i="3"/>
  <c r="T123" i="3" s="1"/>
  <c r="T122" i="3" s="1"/>
  <c r="T172" i="2"/>
  <c r="BK196" i="2"/>
  <c r="J196" i="2" s="1"/>
  <c r="J104" i="2" s="1"/>
  <c r="P227" i="2"/>
  <c r="P133" i="3"/>
  <c r="P123" i="3" s="1"/>
  <c r="P122" i="3" s="1"/>
  <c r="AU96" i="1" s="1"/>
  <c r="P150" i="3"/>
  <c r="BK128" i="2"/>
  <c r="J128" i="2" s="1"/>
  <c r="J98" i="2" s="1"/>
  <c r="P196" i="2"/>
  <c r="P234" i="2"/>
  <c r="R150" i="3"/>
  <c r="R123" i="3" s="1"/>
  <c r="R122" i="3" s="1"/>
  <c r="T128" i="2"/>
  <c r="T127" i="2"/>
  <c r="P172" i="2"/>
  <c r="R196" i="2"/>
  <c r="T227" i="2"/>
  <c r="BK133" i="3"/>
  <c r="J133" i="3" s="1"/>
  <c r="J100" i="3" s="1"/>
  <c r="T150" i="3"/>
  <c r="BK183" i="2"/>
  <c r="J183" i="2" s="1"/>
  <c r="J101" i="2" s="1"/>
  <c r="BK157" i="2"/>
  <c r="J157" i="2"/>
  <c r="J99" i="2" s="1"/>
  <c r="BK128" i="3"/>
  <c r="J128" i="3" s="1"/>
  <c r="J99" i="3" s="1"/>
  <c r="BK124" i="3"/>
  <c r="BK123" i="3" s="1"/>
  <c r="BK122" i="3" s="1"/>
  <c r="J122" i="3" s="1"/>
  <c r="J96" i="3" s="1"/>
  <c r="BK146" i="3"/>
  <c r="J146" i="3" s="1"/>
  <c r="J101" i="3" s="1"/>
  <c r="E112" i="3"/>
  <c r="BE140" i="3"/>
  <c r="F91" i="3"/>
  <c r="J118" i="3"/>
  <c r="BE129" i="3"/>
  <c r="F119" i="3"/>
  <c r="J119" i="3"/>
  <c r="BE154" i="3"/>
  <c r="BE137" i="3"/>
  <c r="BE134" i="3"/>
  <c r="BE147" i="3"/>
  <c r="BE151" i="3"/>
  <c r="J89" i="3"/>
  <c r="BE125" i="3"/>
  <c r="BE143" i="3"/>
  <c r="BC95" i="1"/>
  <c r="BB95" i="1"/>
  <c r="BA95" i="1"/>
  <c r="E85" i="2"/>
  <c r="J89" i="2"/>
  <c r="F91" i="2"/>
  <c r="J91" i="2"/>
  <c r="F92" i="2"/>
  <c r="J92" i="2"/>
  <c r="BE129" i="2"/>
  <c r="BE137" i="2"/>
  <c r="BE144" i="2"/>
  <c r="BE149" i="2"/>
  <c r="BE151" i="2"/>
  <c r="BE158" i="2"/>
  <c r="BE160" i="2"/>
  <c r="BE167" i="2"/>
  <c r="BE173" i="2"/>
  <c r="BE177" i="2"/>
  <c r="BE179" i="2"/>
  <c r="BE184" i="2"/>
  <c r="BE190" i="2"/>
  <c r="BE193" i="2"/>
  <c r="BE197" i="2"/>
  <c r="BE200" i="2"/>
  <c r="BE206" i="2"/>
  <c r="BE211" i="2"/>
  <c r="BE216" i="2"/>
  <c r="BE220" i="2"/>
  <c r="BE223" i="2"/>
  <c r="BE228" i="2"/>
  <c r="BE231" i="2"/>
  <c r="BE235" i="2"/>
  <c r="BE243" i="2"/>
  <c r="BE250" i="2"/>
  <c r="BE257" i="2"/>
  <c r="AW95" i="1"/>
  <c r="BD95" i="1"/>
  <c r="F34" i="3"/>
  <c r="BA96" i="1" s="1"/>
  <c r="BA94" i="1" s="1"/>
  <c r="W30" i="1" s="1"/>
  <c r="J34" i="3"/>
  <c r="AW96" i="1" s="1"/>
  <c r="F36" i="3"/>
  <c r="BC96" i="1" s="1"/>
  <c r="BC94" i="1" s="1"/>
  <c r="W32" i="1" s="1"/>
  <c r="F37" i="3"/>
  <c r="BD96" i="1" s="1"/>
  <c r="BD94" i="1" s="1"/>
  <c r="W33" i="1" s="1"/>
  <c r="F35" i="3"/>
  <c r="BB96" i="1" s="1"/>
  <c r="BB94" i="1" s="1"/>
  <c r="W31" i="1" s="1"/>
  <c r="T188" i="2" l="1"/>
  <c r="T126" i="2"/>
  <c r="R188" i="2"/>
  <c r="R126" i="2"/>
  <c r="P188" i="2"/>
  <c r="P127" i="2"/>
  <c r="P126" i="2"/>
  <c r="AU95" i="1" s="1"/>
  <c r="AU94" i="1" s="1"/>
  <c r="BK127" i="2"/>
  <c r="J127" i="2"/>
  <c r="J97" i="2"/>
  <c r="J124" i="3"/>
  <c r="J98" i="3"/>
  <c r="BK188" i="2"/>
  <c r="BK126" i="2" s="1"/>
  <c r="J126" i="2" s="1"/>
  <c r="J96" i="2" s="1"/>
  <c r="J188" i="2"/>
  <c r="J102" i="2" s="1"/>
  <c r="J123" i="3"/>
  <c r="J97" i="3"/>
  <c r="J33" i="2"/>
  <c r="AV95" i="1" s="1"/>
  <c r="AT95" i="1" s="1"/>
  <c r="AX94" i="1"/>
  <c r="J33" i="3"/>
  <c r="AV96" i="1"/>
  <c r="AT96" i="1"/>
  <c r="F33" i="3"/>
  <c r="AZ96" i="1"/>
  <c r="J30" i="3"/>
  <c r="AG96" i="1"/>
  <c r="F33" i="2"/>
  <c r="AZ95" i="1" s="1"/>
  <c r="AY94" i="1"/>
  <c r="AW94" i="1"/>
  <c r="AK30" i="1"/>
  <c r="J39" i="3" l="1"/>
  <c r="AN96" i="1"/>
  <c r="AZ94" i="1"/>
  <c r="W29" i="1"/>
  <c r="J30" i="2"/>
  <c r="AG95" i="1" s="1"/>
  <c r="AG94" i="1" s="1"/>
  <c r="AK26" i="1" s="1"/>
  <c r="J39" i="2" l="1"/>
  <c r="AN95" i="1"/>
  <c r="AV94" i="1"/>
  <c r="AK29" i="1"/>
  <c r="AK35" i="1"/>
  <c r="AT94" i="1" l="1"/>
  <c r="AN94" i="1"/>
</calcChain>
</file>

<file path=xl/sharedStrings.xml><?xml version="1.0" encoding="utf-8"?>
<sst xmlns="http://schemas.openxmlformats.org/spreadsheetml/2006/main" count="1736" uniqueCount="379">
  <si>
    <t>Export Komplet</t>
  </si>
  <si>
    <t/>
  </si>
  <si>
    <t>2.0</t>
  </si>
  <si>
    <t>ZAMOK</t>
  </si>
  <si>
    <t>False</t>
  </si>
  <si>
    <t>{2eada11f-c500-4ae2-9860-7b40cde182b1}</t>
  </si>
  <si>
    <t>0,01</t>
  </si>
  <si>
    <t>21</t>
  </si>
  <si>
    <t>15</t>
  </si>
  <si>
    <t>REKAPITULACE STAVBY</t>
  </si>
  <si>
    <t>v ---  níže se nacházejí doplnkové a pomocné údaje k sestavám  --- v</t>
  </si>
  <si>
    <t>Návod na vyplnění</t>
  </si>
  <si>
    <t>0,001</t>
  </si>
  <si>
    <t>Kód:</t>
  </si>
  <si>
    <t>221229</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</si>
  <si>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</si>
  <si>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</si>
  <si>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ZŠ Dr. Miroslava Tyrše - výměna oken, II. etapa</t>
  </si>
  <si>
    <t>0,1</t>
  </si>
  <si>
    <t>KSO:</t>
  </si>
  <si>
    <t>CC-CZ:</t>
  </si>
  <si>
    <t>1</t>
  </si>
  <si>
    <t>Místo:</t>
  </si>
  <si>
    <t>Česká Lípa</t>
  </si>
  <si>
    <t>Datum:</t>
  </si>
  <si>
    <t>10</t>
  </si>
  <si>
    <t>100</t>
  </si>
  <si>
    <t>Zadavatel:</t>
  </si>
  <si>
    <t>IČ:</t>
  </si>
  <si>
    <t>Město Česká Lípa</t>
  </si>
  <si>
    <t>DIČ:</t>
  </si>
  <si>
    <t>Uchazeč:</t>
  </si>
  <si>
    <t>Vyplň údaj</t>
  </si>
  <si>
    <t>Projektant:</t>
  </si>
  <si>
    <t>Petr Kubiš</t>
  </si>
  <si>
    <t>True</t>
  </si>
  <si>
    <t>Zpracovatel:</t>
  </si>
  <si>
    <t xml:space="preserve"> </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</si>
  <si>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</si>
  <si>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</si>
  <si>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</si>
  <si>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</si>
  <si>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</si>
  <si>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</si>
  <si>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</si>
  <si>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</si>
  <si>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</si>
  <si>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</si>
  <si>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</si>
  <si>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</si>
  <si>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</si>
  <si>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</si>
  <si>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</si>
  <si>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</si>
  <si>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</si>
  <si>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</si>
  <si>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</si>
  <si>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</si>
  <si>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</si>
  <si>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</si>
  <si>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</si>
  <si>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</si>
  <si>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</si>
  <si>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</si>
  <si>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</si>
  <si>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</si>
  <si>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</si>
  <si>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</si>
  <si>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</si>
  <si>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</si>
  <si>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</si>
  <si>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</si>
  <si>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</si>
  <si>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</si>
  <si>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</si>
  <si>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</si>
  <si>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</si>
  <si>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</si>
  <si>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</si>
  <si>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</si>
  <si>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</si>
  <si>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</si>
  <si>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</si>
  <si>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</si>
  <si>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221229-1</t>
  </si>
  <si>
    <t>STA</t>
  </si>
  <si>
    <t>{74bb6a52-a49b-45eb-a234-d5b3bffe45b2}</t>
  </si>
  <si>
    <t>2</t>
  </si>
  <si>
    <t>221229-2</t>
  </si>
  <si>
    <t>VRN</t>
  </si>
  <si>
    <t>{ffcd68fd-cf3a-4367-ae70-7d0128df75c4}</t>
  </si>
  <si>
    <t>KRYCÍ LIST SOUPISU PRACÍ</t>
  </si>
  <si>
    <t>Objekt:</t>
  </si>
  <si>
    <t>221229-1 - ZŠ Dr. Miroslava Tyrše - výměna oken, II. etapa</t>
  </si>
  <si>
    <t>REKAPITULACE ČLENĚNÍ SOUPISU PRACÍ</t>
  </si>
  <si>
    <t>Kód dílu - Popis</t>
  </si>
  <si>
    <t>Cena celkem [CZK]</t>
  </si>
  <si>
    <t>Náklady ze soupisu prací</t>
  </si>
  <si>
    <t>-1</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</si>
  <si>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</si>
  <si>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</si>
  <si>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</si>
  <si>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</si>
  <si>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</si>
  <si>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</si>
  <si>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764 - Konstrukce klempířské</t>
  </si>
  <si>
    <t xml:space="preserve">    766 - Konstrukce truhlářské</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</si>
  <si>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</si>
  <si>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</si>
  <si>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</si>
  <si>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</si>
  <si>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</si>
  <si>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</si>
  <si>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</si>
  <si>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</si>
  <si>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</si>
  <si>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</si>
  <si>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</si>
  <si>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</si>
  <si>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</si>
  <si>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</si>
  <si>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</si>
  <si>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</si>
  <si>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</si>
  <si>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</si>
  <si>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</si>
  <si>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</si>
  <si>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K</t>
  </si>
  <si>
    <t>612131121</t>
  </si>
  <si>
    <t>Penetrační disperzní nátěr vnitřních stěn nanášený ručně</t>
  </si>
  <si>
    <t>m2</t>
  </si>
  <si>
    <t>CS ÚRS 2023 01</t>
  </si>
  <si>
    <t>4</t>
  </si>
  <si>
    <t>-43993808</t>
  </si>
  <si>
    <t>PP</t>
  </si>
  <si>
    <t>Podkladní a spojovací vrstva vnitřních omítaných ploch  penetrace akrylát-silikonová nanášená ručně stěn</t>
  </si>
  <si>
    <t>Online PSC</t>
  </si>
  <si>
    <t>https://podminky.urs.cz/item/CS_URS_2023_01/612131121</t>
  </si>
  <si>
    <t>VV</t>
  </si>
  <si>
    <t>ozn.W1</t>
  </si>
  <si>
    <t>(1,75+2,55*2)*0,3*28</t>
  </si>
  <si>
    <t>drobné opravy</t>
  </si>
  <si>
    <t>10,0</t>
  </si>
  <si>
    <t>Součet</t>
  </si>
  <si>
    <t>612311131R</t>
  </si>
  <si>
    <t>Potažení vnitřních stěn vápenným štukem tloušťky do 3 mm - špalety</t>
  </si>
  <si>
    <t>-68962451</t>
  </si>
  <si>
    <t>3</t>
  </si>
  <si>
    <t>619995001</t>
  </si>
  <si>
    <t>Začištění omítek kolem oken, dveří, podlah nebo obkladů</t>
  </si>
  <si>
    <t>m</t>
  </si>
  <si>
    <t>-2141821240</t>
  </si>
  <si>
    <t>https://podminky.urs.cz/item/CS_URS_2023_01/619995001</t>
  </si>
  <si>
    <t>ozn. W1</t>
  </si>
  <si>
    <t>(1,75*2+2,55*2)*28*2</t>
  </si>
  <si>
    <t>619999001.1</t>
  </si>
  <si>
    <t>Ochrana a zakrývání souvisejících ploch v rozsahu nutném pro provedení výměny oken</t>
  </si>
  <si>
    <t>kpl</t>
  </si>
  <si>
    <t>2130098646</t>
  </si>
  <si>
    <t>5</t>
  </si>
  <si>
    <t>632450121</t>
  </si>
  <si>
    <t>Vyrovnávací cementový potěr tl do 20 mm ze suchých směsí provedený v pásu</t>
  </si>
  <si>
    <t>1407845223</t>
  </si>
  <si>
    <t>https://podminky.urs.cz/item/CS_URS_2023_01/632450121</t>
  </si>
  <si>
    <t>vnitřní parapety oken</t>
  </si>
  <si>
    <t>1,9*0,2*28</t>
  </si>
  <si>
    <t>9</t>
  </si>
  <si>
    <t>Ostatní konstrukce a práce, bourání</t>
  </si>
  <si>
    <t>952000000</t>
  </si>
  <si>
    <t>Úklidové, přípravné a dokončovací práce</t>
  </si>
  <si>
    <t>-402958752</t>
  </si>
  <si>
    <t>7</t>
  </si>
  <si>
    <t>968062377</t>
  </si>
  <si>
    <t>Vybourání dřevěných rámů oken zdvojených včetně křídel pl přes 4 m2</t>
  </si>
  <si>
    <t>-798654005</t>
  </si>
  <si>
    <t>Vybourání dřevěných rámů oken s křídly, dveřních zárubní, vrat, stěn, ostění nebo obkladů  rámů oken s křídly zdvojených, plochy přes 4 m2</t>
  </si>
  <si>
    <t>https://podminky.urs.cz/item/CS_URS_2023_01/968062377</t>
  </si>
  <si>
    <t>PSC</t>
  </si>
  <si>
    <t xml:space="preserve">Poznámka k souboru cen:_x000D_
1. V cenách -2244 až -2747 jsou započteny i náklady na vyvěšení křídel. </t>
  </si>
  <si>
    <t>P</t>
  </si>
  <si>
    <t>Poznámka k položce:_x000D_
Demontáž oken vč. stávajících žaluzií</t>
  </si>
  <si>
    <t>okna ozn. W1</t>
  </si>
  <si>
    <t>1,75*2,25*28</t>
  </si>
  <si>
    <t>8</t>
  </si>
  <si>
    <t>978059511</t>
  </si>
  <si>
    <t>Odsekání a odebrání obkladů stěn z vnitřních obkládaček plochy do 1 m2</t>
  </si>
  <si>
    <t>-854169553</t>
  </si>
  <si>
    <t>Odsekání obkladů  stěn včetně otlučení podkladní omítky až na zdivo z obkládaček vnitřních, z jakýchkoliv materiálů, plochy do 1 m2</t>
  </si>
  <si>
    <t>https://podminky.urs.cz/item/CS_URS_2023_01/978059511</t>
  </si>
  <si>
    <t>parapety oken</t>
  </si>
  <si>
    <t>997</t>
  </si>
  <si>
    <t>Přesun sutě</t>
  </si>
  <si>
    <t>997013213</t>
  </si>
  <si>
    <t>Vnitrostaveništní doprava suti a vybouraných hmot pro budovy v do 12 m ručně</t>
  </si>
  <si>
    <t>t</t>
  </si>
  <si>
    <t>1871308408</t>
  </si>
  <si>
    <t>Vnitrostaveništní doprava suti a vybouraných hmot  vodorovně do 50 m svisle ručně pro budovy a haly výšky přes 9 do 12 m</t>
  </si>
  <si>
    <t>https://podminky.urs.cz/item/CS_URS_2023_01/997013213</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</si>
  <si>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</si>
  <si>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997013501.1</t>
  </si>
  <si>
    <t>Odvoz  suti na skládku a vybouraných hmot se složením - skládka dle dodavatele stavby</t>
  </si>
  <si>
    <t>1732066281</t>
  </si>
  <si>
    <t>11</t>
  </si>
  <si>
    <t>997013631</t>
  </si>
  <si>
    <t>Poplatek za uložení na skládce (skládkovné) stavebního odpadu směsného kód odpadu 17 09 04</t>
  </si>
  <si>
    <t>563294023</t>
  </si>
  <si>
    <t>Poplatek za uložení stavebního odpadu na skládce (skládkovné) směsného stavebního a demoličního zatříděného do Katalogu odpadů pod kódem 17 09 04</t>
  </si>
  <si>
    <t>https://podminky.urs.cz/item/CS_URS_2023_01/997013631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</si>
  <si>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</si>
  <si>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</si>
  <si>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</si>
  <si>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12</t>
  </si>
  <si>
    <t>998018002</t>
  </si>
  <si>
    <t>Přesun hmot ruční pro budovy v do 12 m</t>
  </si>
  <si>
    <t>-1178014624</t>
  </si>
  <si>
    <t>Přesun hmot pro budovy občanské výstavby, bydlení, výrobu a služby  ruční - bez užití mechanizace vodorovná dopravní vzdálenost do 100 m pro budovy s jakoukoliv nosnou konstrukcí výšky přes 6 do 12 m</t>
  </si>
  <si>
    <t>https://podminky.urs.cz/item/CS_URS_2023_01/998018002</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</si>
  <si>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</si>
  <si>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</si>
  <si>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</si>
  <si>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764</t>
  </si>
  <si>
    <t>Konstrukce klempířské</t>
  </si>
  <si>
    <t>13</t>
  </si>
  <si>
    <t>76400112R</t>
  </si>
  <si>
    <t>Napojení stávajícího vnějšího parapetu</t>
  </si>
  <si>
    <t>16</t>
  </si>
  <si>
    <t>-368946800</t>
  </si>
  <si>
    <t>1,75*28</t>
  </si>
  <si>
    <t>14</t>
  </si>
  <si>
    <t>998764202</t>
  </si>
  <si>
    <t>Přesun hmot procentní pro konstrukce klempířské v objektech v do 12 m</t>
  </si>
  <si>
    <t>%</t>
  </si>
  <si>
    <t>1381207836</t>
  </si>
  <si>
    <t>Přesun hmot pro konstrukce klempířské stanovený procentní sazbou (%) z ceny vodorovná dopravní vzdálenost do 50 m v objektech výšky přes 6 do 12 m</t>
  </si>
  <si>
    <t>https://podminky.urs.cz/item/CS_URS_2023_01/998764202</t>
  </si>
  <si>
    <t>766</t>
  </si>
  <si>
    <t>Konstrukce truhlářské</t>
  </si>
  <si>
    <t>766200001</t>
  </si>
  <si>
    <t xml:space="preserve">W1 - Dodávka a montáž dřevěné okno z europrofilů, Uw=0,95 W/m2K, barva třešeň, rozm. 1750 x 2550 mm </t>
  </si>
  <si>
    <t>kus</t>
  </si>
  <si>
    <t>1729467845</t>
  </si>
  <si>
    <t>WDodávka a montáž dřevěné okno z europrofilů, Uw=0,95 W/m2K, barva třešeň, rozm. 1750 x 2550 mm</t>
  </si>
  <si>
    <t>Poznámka k položce:_x000D_
podrobné členění a popis dle Tabulky výplní</t>
  </si>
  <si>
    <t>766629214</t>
  </si>
  <si>
    <t>Příplatek k montáži oken rovné ostění připojovací spára - expanzní páska TRIO</t>
  </si>
  <si>
    <t>2038025885</t>
  </si>
  <si>
    <t>Montáž oken dřevěných Příplatek k cenám za tepelnou izolaci mezi ostěním a rámem okna při rovném ostění, připojovací spára tl. do 15 mm, páska</t>
  </si>
  <si>
    <t>https://podminky.urs.cz/item/CS_URS_2023_01/766629214</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</si>
  <si>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Cenami montáže oken otevíravých lze ocenit i montáže oken kyvných a otočných. 3. V cenách 766 62 - 9 . . Příplatek k cenám za tepelnou izolaci mezi ostěním a rámem okna jsou započteny náklady na izolaci vnější i vnitřní. 4. Délka izolace se určuje v metrech délky rámu okna. </t>
  </si>
  <si>
    <t>(1,75*2+2,55*2)*28</t>
  </si>
  <si>
    <t>17</t>
  </si>
  <si>
    <t>766600001</t>
  </si>
  <si>
    <t>Dodávka a montáž vnitřních žaluzií - horizontální žaluzie, barva třešeň</t>
  </si>
  <si>
    <t>724708556</t>
  </si>
  <si>
    <t>1,75*2,55*28</t>
  </si>
  <si>
    <t>18</t>
  </si>
  <si>
    <t>766694113</t>
  </si>
  <si>
    <t>Montáž parapetních desek dřevěných nebo plastových šířky do 30 cm délky do 2,6 m</t>
  </si>
  <si>
    <t>1236961282</t>
  </si>
  <si>
    <t>Montáž ostatních truhlářských konstrukcí parapetních desek dřevěných nebo plastových šířky do 300 mm, délky přes 1600 do 2600 mm</t>
  </si>
  <si>
    <t xml:space="preserve">Poznámka k souboru cen:_x000D_
1. Vcenách 766 69 - 3421 a 3422 jsou započteny i náklady na zaměření zřizovaných otvorů. 2. V cenách 766 69 - 4111 až 4124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 </t>
  </si>
  <si>
    <t>28</t>
  </si>
  <si>
    <t>19</t>
  </si>
  <si>
    <t>M</t>
  </si>
  <si>
    <t>61140071</t>
  </si>
  <si>
    <t>parapet plastový vnitřní – š 300mm, dekor třešeň, vč. krytek</t>
  </si>
  <si>
    <t>128</t>
  </si>
  <si>
    <t>80434207</t>
  </si>
  <si>
    <t>parapet plastový vnitřní – š 300mm, dekor</t>
  </si>
  <si>
    <t>28*1,9</t>
  </si>
  <si>
    <t>20</t>
  </si>
  <si>
    <t>76669420R</t>
  </si>
  <si>
    <t>Příplatek za zvýšenou pracnost (příprava, opracování vnitřních parapetů)</t>
  </si>
  <si>
    <t>1443379047</t>
  </si>
  <si>
    <t>Příplatek za zvýšenou pracnost (příprava, opracování) vnitřních parapetů</t>
  </si>
  <si>
    <t>24</t>
  </si>
  <si>
    <t>998766201</t>
  </si>
  <si>
    <t>Přesun hmot procentní pro konstrukce truhlářské v objektech v do 6 m</t>
  </si>
  <si>
    <t>-1365895486</t>
  </si>
  <si>
    <t>Přesun hmot pro konstrukce truhlářské stanovený procentní sazbou (%) z ceny vodorovná dopravní vzdálenost do 50 m v objektech výšky do 6 m</t>
  </si>
  <si>
    <t>https://podminky.urs.cz/item/CS_URS_2023_01/998766201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</si>
  <si>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</si>
  <si>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783</t>
  </si>
  <si>
    <t>Dokončovací práce - nátěry</t>
  </si>
  <si>
    <t>22</t>
  </si>
  <si>
    <t>783813131</t>
  </si>
  <si>
    <t>Penetrační syntetický nátěr hladkých, tenkovrstvých zrnitých a štukových omítek</t>
  </si>
  <si>
    <t>151604085</t>
  </si>
  <si>
    <t>Penetrační nátěr omítek hladkých omítek hladkých, zrnitých tenkovrstvých nebo štukových stupně členitosti 1 a 2 syntetický</t>
  </si>
  <si>
    <t>https://podminky.urs.cz/item/CS_URS_2023_01/783813131</t>
  </si>
  <si>
    <t>23</t>
  </si>
  <si>
    <t>783817421</t>
  </si>
  <si>
    <t>Krycí dvojnásobný syntetický nátěr hladkých, zrnitých tenkovrstvých nebo štukových omítek</t>
  </si>
  <si>
    <t>1180457683</t>
  </si>
  <si>
    <t>Krycí (ochranný ) nátěr omítek dvojnásobný hladkých omítek hladkých, zrnitých tenkovrstvých nebo štukových stupně členitosti 1 a 2 syntetický</t>
  </si>
  <si>
    <t>https://podminky.urs.cz/item/CS_URS_2023_01/783817421</t>
  </si>
  <si>
    <t>784</t>
  </si>
  <si>
    <t>Dokončovací práce - malby a tapety</t>
  </si>
  <si>
    <t>784121001</t>
  </si>
  <si>
    <t>Oškrabání malby v mísnostech výšky do 3,80 m</t>
  </si>
  <si>
    <t>1401330291</t>
  </si>
  <si>
    <t>Oškrabání malby v místnostech výšky do 3,80 m</t>
  </si>
  <si>
    <t>https://podminky.urs.cz/item/CS_URS_2023_01/784121001</t>
  </si>
  <si>
    <t xml:space="preserve">Poznámka k souboru cen:_x000D_
1. Cenami souboru cen se oceňuje jakýkoli počet současně škrabaných vrstev barvy. </t>
  </si>
  <si>
    <t>vnitřní obvodové stěny</t>
  </si>
  <si>
    <t>(1,75+2,55*2)*0,3*28 "špalety W1</t>
  </si>
  <si>
    <t>10,0 "drobné opravy</t>
  </si>
  <si>
    <t>25</t>
  </si>
  <si>
    <t>784121011</t>
  </si>
  <si>
    <t>Rozmývání podkladu po oškrabání malby v místnostech výšky do 3,80 m</t>
  </si>
  <si>
    <t>-848145439</t>
  </si>
  <si>
    <t>https://podminky.urs.cz/item/CS_URS_2023_01/784121011</t>
  </si>
  <si>
    <t>26</t>
  </si>
  <si>
    <t>784181101</t>
  </si>
  <si>
    <t>Základní akrylátová jednonásobná penetrace podkladu v místnostech výšky do 3,80m</t>
  </si>
  <si>
    <t>1217906534</t>
  </si>
  <si>
    <t>https://podminky.urs.cz/item/CS_URS_2023_01/784181101</t>
  </si>
  <si>
    <t>27</t>
  </si>
  <si>
    <t>784221101</t>
  </si>
  <si>
    <t>Dvojnásobné bílé malby  ze směsí za sucha dobře otěruvzdorných v místnostech do 3,80 m</t>
  </si>
  <si>
    <t>1350408928</t>
  </si>
  <si>
    <t>https://podminky.urs.cz/item/CS_URS_2023_01/784221101</t>
  </si>
  <si>
    <t>Poznámka k položce:_x000D_
Poznámka k položce: uvažována pouze výmalba ploch okolo oken</t>
  </si>
  <si>
    <t>221229-2 - VRN</t>
  </si>
  <si>
    <t>VRN - Vedlejší rozpočtové náklady</t>
  </si>
  <si>
    <t xml:space="preserve">    VRN1 - Průzkumné, geodetické a projektové práce</t>
  </si>
  <si>
    <t xml:space="preserve">    VRN3 - Zařízení staveniště</t>
  </si>
  <si>
    <t xml:space="preserve">    VRN4 - Inženýrská činnost</t>
  </si>
  <si>
    <t xml:space="preserve">    VRN5 - Finanční náklady</t>
  </si>
  <si>
    <t xml:space="preserve">    VRN7 - Provozní vlivy</t>
  </si>
  <si>
    <t>Vedlejší rozpočtové náklady</t>
  </si>
  <si>
    <t>VRN1</t>
  </si>
  <si>
    <t>Průzkumné, geodetické a projektové práce</t>
  </si>
  <si>
    <t>013254000</t>
  </si>
  <si>
    <t>Dokumentace skutečného provedení stavby (dle SoD čl. 2 odst. 2.5.1.)</t>
  </si>
  <si>
    <t>Dokumentace skutečného provedení stavby</t>
  </si>
  <si>
    <t>https://podminky.urs.cz/item/CS_URS_2023_01/013254000</t>
  </si>
  <si>
    <t>VRN3</t>
  </si>
  <si>
    <t>Zařízení staveniště</t>
  </si>
  <si>
    <t>030001000</t>
  </si>
  <si>
    <t>Zařízení staveniště (dle SoD čl. 2 odst. 2.5.2.)</t>
  </si>
  <si>
    <t>soub</t>
  </si>
  <si>
    <t>Základní rozdělení průvodních činností a nákladů zařízení staveniště</t>
  </si>
  <si>
    <t>https://podminky.urs.cz/item/CS_URS_2023_01/030001000</t>
  </si>
  <si>
    <t>Poznámka k položce:_x000D_
Poznámka k položce: vybudování, provoz, odstranění</t>
  </si>
  <si>
    <t>VRN4</t>
  </si>
  <si>
    <t>Inženýrská činnost</t>
  </si>
  <si>
    <t>043203000</t>
  </si>
  <si>
    <t>Fotodokumentace provádění díla (dle SoD čl. 2 odst. 2.5.9.)</t>
  </si>
  <si>
    <t>Fotodokumentace</t>
  </si>
  <si>
    <t>https://podminky.urs.cz/item/CS_URS_2023_01/043203000</t>
  </si>
  <si>
    <t>044002000</t>
  </si>
  <si>
    <t>Revize a zkoušky (dle SoD čl. 2 odst. 2.5.3.)</t>
  </si>
  <si>
    <t>Revize</t>
  </si>
  <si>
    <t>https://podminky.urs.cz/item/CS_URS_2023_01/044002000</t>
  </si>
  <si>
    <t>045203000</t>
  </si>
  <si>
    <t>Kompletační činnost (dle SoD čl. 2 odst. 2.5.4.)</t>
  </si>
  <si>
    <t>Kompletační činnost</t>
  </si>
  <si>
    <t>https://podminky.urs.cz/item/CS_URS_2023_01/045203000</t>
  </si>
  <si>
    <t>045303000</t>
  </si>
  <si>
    <t>Koordinační činnost (dle SoD čl. 2 odst. 2.5.5.)</t>
  </si>
  <si>
    <t>Koordinační činnost</t>
  </si>
  <si>
    <t>https://podminky.urs.cz/item/CS_URS_2023_01/045303000</t>
  </si>
  <si>
    <t>VRN5</t>
  </si>
  <si>
    <t>Finanční náklady</t>
  </si>
  <si>
    <t>051002000</t>
  </si>
  <si>
    <t>Pojištění stavby (dle SoD čl. 2 odst. 2.5.6.)</t>
  </si>
  <si>
    <t>Pojistné</t>
  </si>
  <si>
    <t>https://podminky.urs.cz/item/CS_URS_2023_01/051002000</t>
  </si>
  <si>
    <t>VRN7</t>
  </si>
  <si>
    <t>Provozní vlivy</t>
  </si>
  <si>
    <t>070001000</t>
  </si>
  <si>
    <t>Provozní a územní vlivy (dle SoD čl. 2 odst. 2.5.7.)</t>
  </si>
  <si>
    <t>Základní rozdělení průvodních činností a nákladů provozní vlivy</t>
  </si>
  <si>
    <t>https://podminky.urs.cz/item/CS_URS_2023_01/070001000</t>
  </si>
  <si>
    <t>071002000</t>
  </si>
  <si>
    <t>Provoz dalšího subjektu (dle SoD čl. 2 odst. 2.5.8.)</t>
  </si>
  <si>
    <t>Provoz investora, třetích osob</t>
  </si>
  <si>
    <t>https://podminky.urs.cz/item/CS_URS_2023_01/071002000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</si>
</sst>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1" fillId="0" borderId="0" applyNumberFormat="0" applyFill="0" applyBorder="0" applyAlignment="0" applyProtection="0"/>
  </cellStyleXfs>
  <cellXfs count="231">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7"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3" borderId="0" xfId="0" applyFill="1" applyAlignment="1">
      <alignment vertical="center"/>
    </xf>
    <xf numFmtId="0" fontId="4" fillId="3" borderId="6" xfId="0" applyFont="1" applyFill="1" applyBorder="1" applyAlignment="1">
      <alignment horizontal="left" vertical="center"/>
    </xf>
    <xf numFmtId="0" fontId="0" fillId="3" borderId="7" xfId="0" applyFill="1" applyBorder="1" applyAlignment="1">
      <alignment vertical="center"/>
    </xf>
    <xf numFmtId="0" fontId="4" fillId="3" borderId="7" xfId="0" applyFont="1" applyFill="1" applyBorder="1" applyAlignment="1">
      <alignment horizontal="center"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7"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0" xfId="0" applyFont="1" applyAlignment="1">
      <alignment horizontal="left" vertical="center"/>
    </xf>
    <xf numFmtId="0" fontId="0" fillId="0" borderId="15" xfId="0" applyBorder="1" applyAlignment="1">
      <alignment vertical="center"/>
    </xf>
    <xf numFmtId="0" fontId="0" fillId="4" borderId="7" xfId="0" applyFill="1" applyBorder="1" applyAlignment="1">
      <alignment vertical="center"/>
    </xf>
    <xf numFmtId="0" fontId="22" fillId="4" borderId="0" xfId="0" applyFont="1" applyFill="1" applyAlignment="1">
      <alignment horizontal="center" vertical="center"/>
    </xf>
    <xf numFmtId="0" fontId="23" fillId="0" borderId="16" xfId="0" applyFont="1" applyBorder="1" applyAlignment="1">
      <alignment horizontal="center" vertical="center" wrapText="1"/>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4" xfId="0" applyNumberFormat="1" applyFont="1" applyBorder="1" applyAlignment="1">
      <alignment vertical="center"/>
    </xf>
    <xf numFmtId="4" fontId="20" fillId="0" borderId="0" xfId="0" applyNumberFormat="1" applyFont="1" applyAlignment="1">
      <alignment vertical="center"/>
    </xf>
    <xf numFmtId="166" fontId="20" fillId="0" borderId="0" xfId="0" applyNumberFormat="1" applyFont="1" applyAlignment="1">
      <alignment vertical="center"/>
    </xf>
    <xf numFmtId="4" fontId="20" fillId="0" borderId="15"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Alignment="1">
      <alignment vertical="center"/>
    </xf>
    <xf numFmtId="166" fontId="29" fillId="0" borderId="0" xfId="0" applyNumberFormat="1" applyFont="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4" fontId="29" fillId="0" borderId="19" xfId="0" applyNumberFormat="1" applyFont="1" applyBorder="1" applyAlignment="1">
      <alignment vertical="center"/>
    </xf>
    <xf numFmtId="4" fontId="29" fillId="0" borderId="20" xfId="0" applyNumberFormat="1" applyFont="1" applyBorder="1" applyAlignment="1">
      <alignment vertical="center"/>
    </xf>
    <xf numFmtId="166" fontId="29" fillId="0" borderId="20" xfId="0" applyNumberFormat="1" applyFont="1" applyBorder="1" applyAlignment="1">
      <alignment vertical="center"/>
    </xf>
    <xf numFmtId="4" fontId="29" fillId="0" borderId="21" xfId="0" applyNumberFormat="1" applyFont="1" applyBorder="1" applyAlignment="1">
      <alignment vertical="center"/>
    </xf>
    <xf numFmtId="0" fontId="30" fillId="0" borderId="0" xfId="0" applyFont="1" applyAlignment="1">
      <alignment horizontal="left" vertical="center"/>
    </xf>
    <xf numFmtId="0" fontId="0" fillId="0" borderId="3" xfId="0" applyBorder="1" applyAlignment="1">
      <alignment vertical="center" wrapText="1"/>
    </xf>
    <xf numFmtId="0" fontId="17"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2" fillId="4" borderId="0" xfId="0" applyFont="1" applyFill="1" applyAlignment="1">
      <alignment horizontal="left" vertical="center"/>
    </xf>
    <xf numFmtId="0" fontId="22" fillId="4" borderId="0" xfId="0" applyFont="1" applyFill="1" applyAlignment="1">
      <alignment horizontal="right" vertical="center"/>
    </xf>
    <xf numFmtId="0" fontId="31"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4" fontId="24" fillId="0" borderId="0" xfId="0" applyNumberFormat="1" applyFont="1"/>
    <xf numFmtId="166" fontId="32" fillId="0" borderId="12" xfId="0" applyNumberFormat="1" applyFont="1" applyBorder="1"/>
    <xf numFmtId="166" fontId="32" fillId="0" borderId="13" xfId="0" applyNumberFormat="1" applyFont="1" applyBorder="1"/>
    <xf numFmtId="4" fontId="33"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22" fillId="0" borderId="22" xfId="0" applyFont="1" applyBorder="1" applyAlignment="1">
      <alignment horizontal="center" vertical="center"/>
    </xf>
    <xf numFmtId="49" fontId="22" fillId="0" borderId="22" xfId="0" applyNumberFormat="1" applyFont="1" applyBorder="1" applyAlignment="1">
      <alignment horizontal="left" vertical="center" wrapText="1"/>
    </xf>
    <xf numFmtId="0" fontId="22" fillId="0" borderId="22" xfId="0" applyFont="1" applyBorder="1" applyAlignment="1">
      <alignment horizontal="left" vertical="center" wrapText="1"/>
    </xf>
    <xf numFmtId="0" fontId="22" fillId="0" borderId="22" xfId="0" applyFont="1" applyBorder="1" applyAlignment="1">
      <alignment horizontal="center" vertical="center" wrapText="1"/>
    </xf>
    <xf numFmtId="167" fontId="22" fillId="0" borderId="22" xfId="0" applyNumberFormat="1" applyFont="1" applyBorder="1" applyAlignment="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lignment vertical="center"/>
    </xf>
    <xf numFmtId="0" fontId="23" fillId="2" borderId="14" xfId="0" applyFont="1" applyFill="1" applyBorder="1" applyAlignment="1" applyProtection="1">
      <alignment horizontal="left" vertical="center"/>
      <protection locked="0"/>
    </xf>
    <xf numFmtId="0" fontId="23" fillId="0" borderId="0" xfId="0" applyFont="1" applyAlignment="1">
      <alignment horizontal="center" vertical="center"/>
    </xf>
    <xf numFmtId="166" fontId="23" fillId="0" borderId="0" xfId="0" applyNumberFormat="1" applyFont="1" applyAlignment="1">
      <alignment vertical="center"/>
    </xf>
    <xf numFmtId="166" fontId="23" fillId="0" borderId="15" xfId="0" applyNumberFormat="1" applyFont="1" applyBorder="1" applyAlignment="1">
      <alignment vertical="center"/>
    </xf>
    <xf numFmtId="0" fontId="22" fillId="0" borderId="0" xfId="0" applyFont="1" applyAlignment="1">
      <alignment horizontal="left" vertical="center"/>
    </xf>
    <xf numFmtId="4" fontId="0" fillId="0" borderId="0" xfId="0" applyNumberFormat="1" applyAlignment="1">
      <alignment vertical="center"/>
    </xf>
    <xf numFmtId="0" fontId="34" fillId="0" borderId="0" xfId="0" applyFont="1" applyAlignment="1">
      <alignment horizontal="left" vertical="center"/>
    </xf>
    <xf numFmtId="0" fontId="35"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36" fillId="0" borderId="0" xfId="0" applyFont="1" applyAlignment="1">
      <alignment horizontal="left" vertical="center"/>
    </xf>
    <xf numFmtId="0" fontId="37" fillId="0" borderId="0" xfId="1" applyFont="1" applyAlignment="1" applyProtection="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38" fillId="0" borderId="0" xfId="0" applyFont="1" applyAlignment="1">
      <alignment vertical="center" wrapText="1"/>
    </xf>
    <xf numFmtId="167" fontId="22" fillId="2" borderId="22" xfId="0" applyNumberFormat="1" applyFont="1" applyFill="1" applyBorder="1" applyAlignment="1" applyProtection="1">
      <alignment vertical="center"/>
      <protection locked="0"/>
    </xf>
    <xf numFmtId="0" fontId="39" fillId="0" borderId="22" xfId="0" applyFont="1" applyBorder="1" applyAlignment="1">
      <alignment horizontal="center" vertical="center"/>
    </xf>
    <xf numFmtId="49" fontId="39" fillId="0" borderId="22" xfId="0" applyNumberFormat="1" applyFont="1" applyBorder="1" applyAlignment="1">
      <alignment horizontal="left" vertical="center" wrapText="1"/>
    </xf>
    <xf numFmtId="0" fontId="39" fillId="0" borderId="22" xfId="0" applyFont="1" applyBorder="1" applyAlignment="1">
      <alignment horizontal="left" vertical="center" wrapText="1"/>
    </xf>
    <xf numFmtId="0" fontId="39" fillId="0" borderId="22" xfId="0" applyFont="1" applyBorder="1" applyAlignment="1">
      <alignment horizontal="center" vertical="center" wrapText="1"/>
    </xf>
    <xf numFmtId="167" fontId="39" fillId="0" borderId="22" xfId="0" applyNumberFormat="1" applyFont="1" applyBorder="1" applyAlignment="1">
      <alignment vertical="center"/>
    </xf>
    <xf numFmtId="4" fontId="39" fillId="2" borderId="22" xfId="0" applyNumberFormat="1" applyFont="1" applyFill="1" applyBorder="1" applyAlignment="1" applyProtection="1">
      <alignment vertical="center"/>
      <protection locked="0"/>
    </xf>
    <xf numFmtId="4" fontId="39" fillId="0" borderId="22" xfId="0" applyNumberFormat="1" applyFont="1" applyBorder="1" applyAlignment="1">
      <alignment vertical="center"/>
    </xf>
    <xf numFmtId="0" fontId="40" fillId="0" borderId="3" xfId="0" applyFont="1" applyBorder="1" applyAlignment="1">
      <alignment vertical="center"/>
    </xf>
    <xf numFmtId="0" fontId="39" fillId="2" borderId="14" xfId="0" applyFont="1" applyFill="1" applyBorder="1" applyAlignment="1" applyProtection="1">
      <alignment horizontal="left" vertical="center"/>
      <protection locked="0"/>
    </xf>
    <xf numFmtId="0" fontId="39" fillId="0" borderId="0" xfId="0" applyFont="1" applyAlignment="1">
      <alignment horizontal="center" vertical="center"/>
    </xf>
    <xf numFmtId="0" fontId="11" fillId="0" borderId="19" xfId="0" applyFont="1" applyBorder="1" applyAlignment="1">
      <alignment vertical="center"/>
    </xf>
    <xf numFmtId="0" fontId="11" fillId="0" borderId="20" xfId="0" applyFont="1" applyBorder="1" applyAlignment="1">
      <alignment vertical="center"/>
    </xf>
    <xf numFmtId="0" fontId="11" fillId="0" borderId="21"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7"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8"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3" borderId="7" xfId="0" applyFont="1" applyFill="1" applyBorder="1" applyAlignment="1">
      <alignment horizontal="left" vertical="center"/>
    </xf>
    <xf numFmtId="0" fontId="0" fillId="3" borderId="7" xfId="0" applyFill="1" applyBorder="1" applyAlignment="1">
      <alignment vertical="center"/>
    </xf>
    <xf numFmtId="4" fontId="4" fillId="3" borderId="7" xfId="0" applyNumberFormat="1" applyFont="1" applyFill="1" applyBorder="1" applyAlignment="1">
      <alignment vertical="center"/>
    </xf>
    <xf numFmtId="0" fontId="0" fillId="3" borderId="8" xfId="0"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Alignment="1">
      <alignment horizontal="left" vertical="center"/>
    </xf>
    <xf numFmtId="0" fontId="22" fillId="4" borderId="6" xfId="0" applyFont="1" applyFill="1" applyBorder="1" applyAlignment="1">
      <alignment horizontal="center" vertical="center"/>
    </xf>
    <xf numFmtId="0" fontId="22" fillId="4" borderId="7" xfId="0" applyFont="1" applyFill="1" applyBorder="1" applyAlignment="1">
      <alignment horizontal="left" vertical="center"/>
    </xf>
    <xf numFmtId="0" fontId="22" fillId="4" borderId="7" xfId="0" applyFont="1" applyFill="1" applyBorder="1" applyAlignment="1">
      <alignment horizontal="center" vertical="center"/>
    </xf>
    <xf numFmtId="0" fontId="22" fillId="4" borderId="7" xfId="0" applyFont="1" applyFill="1" applyBorder="1" applyAlignment="1">
      <alignment horizontal="right" vertical="center"/>
    </xf>
    <xf numFmtId="0" fontId="22" fillId="4" borderId="8" xfId="0" applyFont="1" applyFill="1" applyBorder="1" applyAlignment="1">
      <alignment horizontal="left" vertical="center"/>
    </xf>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0" xfId="0" applyAlignment="1">
      <alignment vertical="center"/>
    </xf>
    <xf numFmtId="0" fontId="2" fillId="2" borderId="0" xfId="0" applyFont="1" applyFill="1" applyAlignment="1" applyProtection="1">
      <alignment horizontal="left" vertical="center"/>
      <protection locked="0"/>
    </xf>
    <xf numFmtId="14" fontId="2" fillId="2" borderId="0" xfId="0" applyNumberFormat="1"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3_01/998018002" TargetMode="External"/><Relationship Id="rId13" Type="http://schemas.openxmlformats.org/officeDocument/2006/relationships/hyperlink" Target="https://podminky.urs.cz/item/CS_URS_2023_01/783817421" TargetMode="External"/><Relationship Id="rId18" Type="http://schemas.openxmlformats.org/officeDocument/2006/relationships/drawing" Target="../drawings/drawing2.xml"/><Relationship Id="rId3" Type="http://schemas.openxmlformats.org/officeDocument/2006/relationships/hyperlink" Target="https://podminky.urs.cz/item/CS_URS_2023_01/632450121" TargetMode="External"/><Relationship Id="rId7" Type="http://schemas.openxmlformats.org/officeDocument/2006/relationships/hyperlink" Target="https://podminky.urs.cz/item/CS_URS_2023_01/997013631" TargetMode="External"/><Relationship Id="rId12" Type="http://schemas.openxmlformats.org/officeDocument/2006/relationships/hyperlink" Target="https://podminky.urs.cz/item/CS_URS_2023_01/783813131" TargetMode="External"/><Relationship Id="rId17" Type="http://schemas.openxmlformats.org/officeDocument/2006/relationships/hyperlink" Target="https://podminky.urs.cz/item/CS_URS_2023_01/784221101" TargetMode="External"/><Relationship Id="rId2" Type="http://schemas.openxmlformats.org/officeDocument/2006/relationships/hyperlink" Target="https://podminky.urs.cz/item/CS_URS_2023_01/619995001" TargetMode="External"/><Relationship Id="rId16" Type="http://schemas.openxmlformats.org/officeDocument/2006/relationships/hyperlink" Target="https://podminky.urs.cz/item/CS_URS_2023_01/784181101" TargetMode="External"/><Relationship Id="rId1" Type="http://schemas.openxmlformats.org/officeDocument/2006/relationships/hyperlink" Target="https://podminky.urs.cz/item/CS_URS_2023_01/612131121" TargetMode="External"/><Relationship Id="rId6" Type="http://schemas.openxmlformats.org/officeDocument/2006/relationships/hyperlink" Target="https://podminky.urs.cz/item/CS_URS_2023_01/997013213" TargetMode="External"/><Relationship Id="rId11" Type="http://schemas.openxmlformats.org/officeDocument/2006/relationships/hyperlink" Target="https://podminky.urs.cz/item/CS_URS_2023_01/998766201" TargetMode="External"/><Relationship Id="rId5" Type="http://schemas.openxmlformats.org/officeDocument/2006/relationships/hyperlink" Target="https://podminky.urs.cz/item/CS_URS_2023_01/978059511" TargetMode="External"/><Relationship Id="rId15" Type="http://schemas.openxmlformats.org/officeDocument/2006/relationships/hyperlink" Target="https://podminky.urs.cz/item/CS_URS_2023_01/784121011" TargetMode="External"/><Relationship Id="rId10" Type="http://schemas.openxmlformats.org/officeDocument/2006/relationships/hyperlink" Target="https://podminky.urs.cz/item/CS_URS_2023_01/766629214" TargetMode="External"/><Relationship Id="rId4" Type="http://schemas.openxmlformats.org/officeDocument/2006/relationships/hyperlink" Target="https://podminky.urs.cz/item/CS_URS_2023_01/968062377" TargetMode="External"/><Relationship Id="rId9" Type="http://schemas.openxmlformats.org/officeDocument/2006/relationships/hyperlink" Target="https://podminky.urs.cz/item/CS_URS_2023_01/998764202" TargetMode="External"/><Relationship Id="rId14" Type="http://schemas.openxmlformats.org/officeDocument/2006/relationships/hyperlink" Target="https://podminky.urs.cz/item/CS_URS_2023_01/784121001" TargetMode="External"/></Relationships>
</file>

<file path=xl/worksheets/_rels/sheet3.xml.rels><?xml version="1.0" encoding="UTF-8" standalone="yes"?>
<Relationships xmlns="http://schemas.openxmlformats.org/package/2006/relationships"><Relationship Id="rId8" Type="http://schemas.openxmlformats.org/officeDocument/2006/relationships/hyperlink" Target="https://podminky.urs.cz/item/CS_URS_2023_01/070001000" TargetMode="External"/><Relationship Id="rId3" Type="http://schemas.openxmlformats.org/officeDocument/2006/relationships/hyperlink" Target="https://podminky.urs.cz/item/CS_URS_2023_01/043203000" TargetMode="External"/><Relationship Id="rId7" Type="http://schemas.openxmlformats.org/officeDocument/2006/relationships/hyperlink" Target="https://podminky.urs.cz/item/CS_URS_2023_01/051002000" TargetMode="External"/><Relationship Id="rId2" Type="http://schemas.openxmlformats.org/officeDocument/2006/relationships/hyperlink" Target="https://podminky.urs.cz/item/CS_URS_2023_01/030001000" TargetMode="External"/><Relationship Id="rId1" Type="http://schemas.openxmlformats.org/officeDocument/2006/relationships/hyperlink" Target="https://podminky.urs.cz/item/CS_URS_2023_01/013254000" TargetMode="External"/><Relationship Id="rId6" Type="http://schemas.openxmlformats.org/officeDocument/2006/relationships/hyperlink" Target="https://podminky.urs.cz/item/CS_URS_2023_01/045303000" TargetMode="External"/><Relationship Id="rId5" Type="http://schemas.openxmlformats.org/officeDocument/2006/relationships/hyperlink" Target="https://podminky.urs.cz/item/CS_URS_2023_01/045203000" TargetMode="External"/><Relationship Id="rId10" Type="http://schemas.openxmlformats.org/officeDocument/2006/relationships/drawing" Target="../drawings/drawing3.xml"/><Relationship Id="rId4" Type="http://schemas.openxmlformats.org/officeDocument/2006/relationships/hyperlink" Target="https://podminky.urs.cz/item/CS_URS_2023_01/044002000" TargetMode="External"/><Relationship Id="rId9" Type="http://schemas.openxmlformats.org/officeDocument/2006/relationships/hyperlink" Target="https://podminky.urs.cz/item/CS_URS_2023_01/07100200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98"/>
  <sheetViews>
    <sheetView showGridLines="0" tabSelected="1" workbookViewId="0">
      <selection activeCell="K6" sqref="K6:AO6"/>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ht="11.25">
      <c r="A1" s="15" t="s">
        <v>0</v>
      </c>
      <c r="AZ1" s="15" t="s">
        <v>1</v>
      </c>
      <c r="BA1" s="15" t="s">
        <v>2</v>
      </c>
      <c r="BB1" s="15" t="s">
        <v>3</v>
      </c>
      <c r="BT1" s="15" t="s">
        <v>4</v>
      </c>
      <c r="BU1" s="15" t="s">
        <v>4</v>
      </c>
      <c r="BV1" s="15" t="s">
        <v>5</v>
      </c>
    </row>
    <row r="2" spans="1:74" ht="36.950000000000003" customHeight="1">
      <c r="AR2" s="192"/>
      <c r="AS2" s="192"/>
      <c r="AT2" s="192"/>
      <c r="AU2" s="192"/>
      <c r="AV2" s="192"/>
      <c r="AW2" s="192"/>
      <c r="AX2" s="192"/>
      <c r="AY2" s="192"/>
      <c r="AZ2" s="192"/>
      <c r="BA2" s="192"/>
      <c r="BB2" s="192"/>
      <c r="BC2" s="192"/>
      <c r="BD2" s="192"/>
      <c r="BE2" s="192"/>
      <c r="BS2" s="16" t="s">
        <v>6</v>
      </c>
      <c r="BT2" s="16" t="s">
        <v>7</v>
      </c>
    </row>
    <row r="3" spans="1:74"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ht="24.95" customHeight="1">
      <c r="B4" s="19"/>
      <c r="D4" s="20" t="s">
        <v>9</v>
      </c>
      <c r="AR4" s="19"/>
      <c r="AS4" s="21" t="s">
        <v>10</v>
      </c>
      <c r="BE4" s="22" t="s">
        <v>11</v>
      </c>
      <c r="BS4" s="16" t="s">
        <v>12</v>
      </c>
    </row>
    <row r="5" spans="1:74" ht="12" customHeight="1">
      <c r="B5" s="19"/>
      <c r="D5" s="23" t="s">
        <v>13</v>
      </c>
      <c r="K5" s="191" t="s">
        <v>14</v>
      </c>
      <c r="L5" s="192"/>
      <c r="M5" s="192"/>
      <c r="N5" s="192"/>
      <c r="O5" s="192"/>
      <c r="P5" s="192"/>
      <c r="Q5" s="192"/>
      <c r="R5" s="192"/>
      <c r="S5" s="192"/>
      <c r="T5" s="192"/>
      <c r="U5" s="192"/>
      <c r="V5" s="192"/>
      <c r="W5" s="192"/>
      <c r="X5" s="192"/>
      <c r="Y5" s="192"/>
      <c r="Z5" s="192"/>
      <c r="AA5" s="192"/>
      <c r="AB5" s="192"/>
      <c r="AC5" s="192"/>
      <c r="AD5" s="192"/>
      <c r="AE5" s="192"/>
      <c r="AF5" s="192"/>
      <c r="AG5" s="192"/>
      <c r="AH5" s="192"/>
      <c r="AI5" s="192"/>
      <c r="AJ5" s="192"/>
      <c r="AK5" s="192"/>
      <c r="AL5" s="192"/>
      <c r="AM5" s="192"/>
      <c r="AN5" s="192"/>
      <c r="AO5" s="192"/>
      <c r="AR5" s="19"/>
      <c r="BE5" s="188" t="s">
        <v>15</v>
      </c>
      <c r="BS5" s="16" t="s">
        <v>6</v>
      </c>
    </row>
    <row r="6" spans="1:74" ht="36.950000000000003" customHeight="1">
      <c r="B6" s="19"/>
      <c r="D6" s="25" t="s">
        <v>16</v>
      </c>
      <c r="K6" s="193" t="s">
        <v>17</v>
      </c>
      <c r="L6" s="192"/>
      <c r="M6" s="192"/>
      <c r="N6" s="192"/>
      <c r="O6" s="192"/>
      <c r="P6" s="192"/>
      <c r="Q6" s="192"/>
      <c r="R6" s="192"/>
      <c r="S6" s="192"/>
      <c r="T6" s="192"/>
      <c r="U6" s="192"/>
      <c r="V6" s="192"/>
      <c r="W6" s="192"/>
      <c r="X6" s="192"/>
      <c r="Y6" s="192"/>
      <c r="Z6" s="192"/>
      <c r="AA6" s="192"/>
      <c r="AB6" s="192"/>
      <c r="AC6" s="192"/>
      <c r="AD6" s="192"/>
      <c r="AE6" s="192"/>
      <c r="AF6" s="192"/>
      <c r="AG6" s="192"/>
      <c r="AH6" s="192"/>
      <c r="AI6" s="192"/>
      <c r="AJ6" s="192"/>
      <c r="AK6" s="192"/>
      <c r="AL6" s="192"/>
      <c r="AM6" s="192"/>
      <c r="AN6" s="192"/>
      <c r="AO6" s="192"/>
      <c r="AR6" s="19"/>
      <c r="BE6" s="189"/>
      <c r="BS6" s="16" t="s">
        <v>18</v>
      </c>
    </row>
    <row r="7" spans="1:74" ht="12" customHeight="1">
      <c r="B7" s="19"/>
      <c r="D7" s="26" t="s">
        <v>19</v>
      </c>
      <c r="K7" s="24" t="s">
        <v>1</v>
      </c>
      <c r="AK7" s="26" t="s">
        <v>20</v>
      </c>
      <c r="AN7" s="24" t="s">
        <v>1</v>
      </c>
      <c r="AR7" s="19"/>
      <c r="BE7" s="189"/>
      <c r="BS7" s="16" t="s">
        <v>21</v>
      </c>
    </row>
    <row r="8" spans="1:74" ht="12" customHeight="1">
      <c r="B8" s="19"/>
      <c r="D8" s="26" t="s">
        <v>22</v>
      </c>
      <c r="K8" s="24" t="s">
        <v>23</v>
      </c>
      <c r="AK8" s="26" t="s">
        <v>24</v>
      </c>
      <c r="AN8" s="230">
        <v>44942</v>
      </c>
      <c r="AR8" s="19"/>
      <c r="BE8" s="189"/>
      <c r="BS8" s="16" t="s">
        <v>25</v>
      </c>
    </row>
    <row r="9" spans="1:74" ht="14.45" customHeight="1">
      <c r="B9" s="19"/>
      <c r="AR9" s="19"/>
      <c r="BE9" s="189"/>
      <c r="BS9" s="16" t="s">
        <v>26</v>
      </c>
    </row>
    <row r="10" spans="1:74" ht="12" customHeight="1">
      <c r="B10" s="19"/>
      <c r="D10" s="26" t="s">
        <v>27</v>
      </c>
      <c r="AK10" s="26" t="s">
        <v>28</v>
      </c>
      <c r="AN10" s="24" t="s">
        <v>1</v>
      </c>
      <c r="AR10" s="19"/>
      <c r="BE10" s="189"/>
      <c r="BS10" s="16" t="s">
        <v>18</v>
      </c>
    </row>
    <row r="11" spans="1:74" ht="18.399999999999999" customHeight="1">
      <c r="B11" s="19"/>
      <c r="E11" s="24" t="s">
        <v>29</v>
      </c>
      <c r="AK11" s="26" t="s">
        <v>30</v>
      </c>
      <c r="AN11" s="24" t="s">
        <v>1</v>
      </c>
      <c r="AR11" s="19"/>
      <c r="BE11" s="189"/>
      <c r="BS11" s="16" t="s">
        <v>18</v>
      </c>
    </row>
    <row r="12" spans="1:74" ht="6.95" customHeight="1">
      <c r="B12" s="19"/>
      <c r="AR12" s="19"/>
      <c r="BE12" s="189"/>
      <c r="BS12" s="16" t="s">
        <v>18</v>
      </c>
    </row>
    <row r="13" spans="1:74" ht="12" customHeight="1">
      <c r="B13" s="19"/>
      <c r="D13" s="26" t="s">
        <v>31</v>
      </c>
      <c r="AK13" s="26" t="s">
        <v>28</v>
      </c>
      <c r="AN13" s="28" t="s">
        <v>32</v>
      </c>
      <c r="AR13" s="19"/>
      <c r="BE13" s="189"/>
      <c r="BS13" s="16" t="s">
        <v>18</v>
      </c>
    </row>
    <row r="14" spans="1:74" ht="12.75">
      <c r="B14" s="19"/>
      <c r="E14" s="194" t="s">
        <v>32</v>
      </c>
      <c r="F14" s="195"/>
      <c r="G14" s="195"/>
      <c r="H14" s="195"/>
      <c r="I14" s="195"/>
      <c r="J14" s="195"/>
      <c r="K14" s="195"/>
      <c r="L14" s="195"/>
      <c r="M14" s="195"/>
      <c r="N14" s="195"/>
      <c r="O14" s="195"/>
      <c r="P14" s="195"/>
      <c r="Q14" s="195"/>
      <c r="R14" s="195"/>
      <c r="S14" s="195"/>
      <c r="T14" s="195"/>
      <c r="U14" s="195"/>
      <c r="V14" s="195"/>
      <c r="W14" s="195"/>
      <c r="X14" s="195"/>
      <c r="Y14" s="195"/>
      <c r="Z14" s="195"/>
      <c r="AA14" s="195"/>
      <c r="AB14" s="195"/>
      <c r="AC14" s="195"/>
      <c r="AD14" s="195"/>
      <c r="AE14" s="195"/>
      <c r="AF14" s="195"/>
      <c r="AG14" s="195"/>
      <c r="AH14" s="195"/>
      <c r="AI14" s="195"/>
      <c r="AJ14" s="195"/>
      <c r="AK14" s="26" t="s">
        <v>30</v>
      </c>
      <c r="AN14" s="28" t="s">
        <v>32</v>
      </c>
      <c r="AR14" s="19"/>
      <c r="BE14" s="189"/>
      <c r="BS14" s="16" t="s">
        <v>18</v>
      </c>
    </row>
    <row r="15" spans="1:74" ht="6.95" customHeight="1">
      <c r="B15" s="19"/>
      <c r="AR15" s="19"/>
      <c r="BE15" s="189"/>
      <c r="BS15" s="16" t="s">
        <v>4</v>
      </c>
    </row>
    <row r="16" spans="1:74" ht="12" customHeight="1">
      <c r="B16" s="19"/>
      <c r="D16" s="26" t="s">
        <v>33</v>
      </c>
      <c r="AK16" s="26" t="s">
        <v>28</v>
      </c>
      <c r="AN16" s="24" t="s">
        <v>1</v>
      </c>
      <c r="AR16" s="19"/>
      <c r="BE16" s="189"/>
      <c r="BS16" s="16" t="s">
        <v>4</v>
      </c>
    </row>
    <row r="17" spans="2:71" ht="18.399999999999999" customHeight="1">
      <c r="B17" s="19"/>
      <c r="E17" s="24" t="s">
        <v>34</v>
      </c>
      <c r="AK17" s="26" t="s">
        <v>30</v>
      </c>
      <c r="AN17" s="24" t="s">
        <v>1</v>
      </c>
      <c r="AR17" s="19"/>
      <c r="BE17" s="189"/>
      <c r="BS17" s="16" t="s">
        <v>35</v>
      </c>
    </row>
    <row r="18" spans="2:71" ht="6.95" customHeight="1">
      <c r="B18" s="19"/>
      <c r="AR18" s="19"/>
      <c r="BE18" s="189"/>
      <c r="BS18" s="16" t="s">
        <v>6</v>
      </c>
    </row>
    <row r="19" spans="2:71" ht="12" customHeight="1">
      <c r="B19" s="19"/>
      <c r="D19" s="26" t="s">
        <v>36</v>
      </c>
      <c r="AK19" s="26" t="s">
        <v>28</v>
      </c>
      <c r="AN19" s="24" t="s">
        <v>1</v>
      </c>
      <c r="AR19" s="19"/>
      <c r="BE19" s="189"/>
      <c r="BS19" s="16" t="s">
        <v>6</v>
      </c>
    </row>
    <row r="20" spans="2:71" ht="18.399999999999999" customHeight="1">
      <c r="B20" s="19"/>
      <c r="E20" s="24" t="s">
        <v>37</v>
      </c>
      <c r="AK20" s="26" t="s">
        <v>30</v>
      </c>
      <c r="AN20" s="24" t="s">
        <v>1</v>
      </c>
      <c r="AR20" s="19"/>
      <c r="BE20" s="189"/>
      <c r="BS20" s="16" t="s">
        <v>35</v>
      </c>
    </row>
    <row r="21" spans="2:71" ht="6.95" customHeight="1">
      <c r="B21" s="19"/>
      <c r="AR21" s="19"/>
      <c r="BE21" s="189"/>
    </row>
    <row r="22" spans="2:71" ht="12" customHeight="1">
      <c r="B22" s="19"/>
      <c r="D22" s="26" t="s">
        <v>38</v>
      </c>
      <c r="AR22" s="19"/>
      <c r="BE22" s="189"/>
    </row>
    <row r="23" spans="2:71" ht="16.5" customHeight="1">
      <c r="B23" s="19"/>
      <c r="E23" s="196" t="s">
        <v>1</v>
      </c>
      <c r="F23" s="196"/>
      <c r="G23" s="196"/>
      <c r="H23" s="196"/>
      <c r="I23" s="196"/>
      <c r="J23" s="196"/>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R23" s="19"/>
      <c r="BE23" s="189"/>
    </row>
    <row r="24" spans="2:71" ht="6.95" customHeight="1">
      <c r="B24" s="19"/>
      <c r="AR24" s="19"/>
      <c r="BE24" s="189"/>
    </row>
    <row r="25" spans="2:71" ht="6.95" customHeight="1">
      <c r="B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R25" s="19"/>
      <c r="BE25" s="189"/>
    </row>
    <row r="26" spans="2:71" s="1" customFormat="1" ht="25.9" customHeight="1">
      <c r="B26" s="31"/>
      <c r="D26" s="32" t="s">
        <v>39</v>
      </c>
      <c r="E26" s="33"/>
      <c r="F26" s="33"/>
      <c r="G26" s="33"/>
      <c r="H26" s="33"/>
      <c r="I26" s="33"/>
      <c r="J26" s="33"/>
      <c r="K26" s="33"/>
      <c r="L26" s="33"/>
      <c r="M26" s="33"/>
      <c r="N26" s="33"/>
      <c r="O26" s="33"/>
      <c r="P26" s="33"/>
      <c r="Q26" s="33"/>
      <c r="R26" s="33"/>
      <c r="S26" s="33"/>
      <c r="T26" s="33"/>
      <c r="U26" s="33"/>
      <c r="V26" s="33"/>
      <c r="W26" s="33"/>
      <c r="X26" s="33"/>
      <c r="Y26" s="33"/>
      <c r="Z26" s="33"/>
      <c r="AA26" s="33"/>
      <c r="AB26" s="33"/>
      <c r="AC26" s="33"/>
      <c r="AD26" s="33"/>
      <c r="AE26" s="33"/>
      <c r="AF26" s="33"/>
      <c r="AG26" s="33"/>
      <c r="AH26" s="33"/>
      <c r="AI26" s="33"/>
      <c r="AJ26" s="33"/>
      <c r="AK26" s="197">
        <f>ROUND(AG94,2)</f>
        <v>0</v>
      </c>
      <c r="AL26" s="198"/>
      <c r="AM26" s="198"/>
      <c r="AN26" s="198"/>
      <c r="AO26" s="198"/>
      <c r="AR26" s="31"/>
      <c r="BE26" s="189"/>
    </row>
    <row r="27" spans="2:71" s="1" customFormat="1" ht="6.95" customHeight="1">
      <c r="B27" s="31"/>
      <c r="AR27" s="31"/>
      <c r="BE27" s="189"/>
    </row>
    <row r="28" spans="2:71" s="1" customFormat="1" ht="12.75">
      <c r="B28" s="31"/>
      <c r="L28" s="199" t="s">
        <v>40</v>
      </c>
      <c r="M28" s="199"/>
      <c r="N28" s="199"/>
      <c r="O28" s="199"/>
      <c r="P28" s="199"/>
      <c r="W28" s="199" t="s">
        <v>41</v>
      </c>
      <c r="X28" s="199"/>
      <c r="Y28" s="199"/>
      <c r="Z28" s="199"/>
      <c r="AA28" s="199"/>
      <c r="AB28" s="199"/>
      <c r="AC28" s="199"/>
      <c r="AD28" s="199"/>
      <c r="AE28" s="199"/>
      <c r="AK28" s="199" t="s">
        <v>42</v>
      </c>
      <c r="AL28" s="199"/>
      <c r="AM28" s="199"/>
      <c r="AN28" s="199"/>
      <c r="AO28" s="199"/>
      <c r="AR28" s="31"/>
      <c r="BE28" s="189"/>
    </row>
    <row r="29" spans="2:71" s="2" customFormat="1" ht="14.45" customHeight="1">
      <c r="B29" s="35"/>
      <c r="D29" s="26" t="s">
        <v>43</v>
      </c>
      <c r="F29" s="26" t="s">
        <v>44</v>
      </c>
      <c r="L29" s="202">
        <v>0.21</v>
      </c>
      <c r="M29" s="201"/>
      <c r="N29" s="201"/>
      <c r="O29" s="201"/>
      <c r="P29" s="201"/>
      <c r="W29" s="200">
        <f>ROUND(AZ94, 2)</f>
        <v>0</v>
      </c>
      <c r="X29" s="201"/>
      <c r="Y29" s="201"/>
      <c r="Z29" s="201"/>
      <c r="AA29" s="201"/>
      <c r="AB29" s="201"/>
      <c r="AC29" s="201"/>
      <c r="AD29" s="201"/>
      <c r="AE29" s="201"/>
      <c r="AK29" s="200">
        <f>ROUND(AV94, 2)</f>
        <v>0</v>
      </c>
      <c r="AL29" s="201"/>
      <c r="AM29" s="201"/>
      <c r="AN29" s="201"/>
      <c r="AO29" s="201"/>
      <c r="AR29" s="35"/>
      <c r="BE29" s="190"/>
    </row>
    <row r="30" spans="2:71" s="2" customFormat="1" ht="14.45" customHeight="1">
      <c r="B30" s="35"/>
      <c r="F30" s="26" t="s">
        <v>45</v>
      </c>
      <c r="L30" s="202">
        <v>0.15</v>
      </c>
      <c r="M30" s="201"/>
      <c r="N30" s="201"/>
      <c r="O30" s="201"/>
      <c r="P30" s="201"/>
      <c r="W30" s="200">
        <f>ROUND(BA94, 2)</f>
        <v>0</v>
      </c>
      <c r="X30" s="201"/>
      <c r="Y30" s="201"/>
      <c r="Z30" s="201"/>
      <c r="AA30" s="201"/>
      <c r="AB30" s="201"/>
      <c r="AC30" s="201"/>
      <c r="AD30" s="201"/>
      <c r="AE30" s="201"/>
      <c r="AK30" s="200">
        <f>ROUND(AW94, 2)</f>
        <v>0</v>
      </c>
      <c r="AL30" s="201"/>
      <c r="AM30" s="201"/>
      <c r="AN30" s="201"/>
      <c r="AO30" s="201"/>
      <c r="AR30" s="35"/>
      <c r="BE30" s="190"/>
    </row>
    <row r="31" spans="2:71" s="2" customFormat="1" ht="14.45" hidden="1" customHeight="1">
      <c r="B31" s="35"/>
      <c r="F31" s="26" t="s">
        <v>46</v>
      </c>
      <c r="L31" s="202">
        <v>0.21</v>
      </c>
      <c r="M31" s="201"/>
      <c r="N31" s="201"/>
      <c r="O31" s="201"/>
      <c r="P31" s="201"/>
      <c r="W31" s="200">
        <f>ROUND(BB94, 2)</f>
        <v>0</v>
      </c>
      <c r="X31" s="201"/>
      <c r="Y31" s="201"/>
      <c r="Z31" s="201"/>
      <c r="AA31" s="201"/>
      <c r="AB31" s="201"/>
      <c r="AC31" s="201"/>
      <c r="AD31" s="201"/>
      <c r="AE31" s="201"/>
      <c r="AK31" s="200">
        <v>0</v>
      </c>
      <c r="AL31" s="201"/>
      <c r="AM31" s="201"/>
      <c r="AN31" s="201"/>
      <c r="AO31" s="201"/>
      <c r="AR31" s="35"/>
      <c r="BE31" s="190"/>
    </row>
    <row r="32" spans="2:71" s="2" customFormat="1" ht="14.45" hidden="1" customHeight="1">
      <c r="B32" s="35"/>
      <c r="F32" s="26" t="s">
        <v>47</v>
      </c>
      <c r="L32" s="202">
        <v>0.15</v>
      </c>
      <c r="M32" s="201"/>
      <c r="N32" s="201"/>
      <c r="O32" s="201"/>
      <c r="P32" s="201"/>
      <c r="W32" s="200">
        <f>ROUND(BC94, 2)</f>
        <v>0</v>
      </c>
      <c r="X32" s="201"/>
      <c r="Y32" s="201"/>
      <c r="Z32" s="201"/>
      <c r="AA32" s="201"/>
      <c r="AB32" s="201"/>
      <c r="AC32" s="201"/>
      <c r="AD32" s="201"/>
      <c r="AE32" s="201"/>
      <c r="AK32" s="200">
        <v>0</v>
      </c>
      <c r="AL32" s="201"/>
      <c r="AM32" s="201"/>
      <c r="AN32" s="201"/>
      <c r="AO32" s="201"/>
      <c r="AR32" s="35"/>
      <c r="BE32" s="190"/>
    </row>
    <row r="33" spans="2:57" s="2" customFormat="1" ht="14.45" hidden="1" customHeight="1">
      <c r="B33" s="35"/>
      <c r="F33" s="26" t="s">
        <v>48</v>
      </c>
      <c r="L33" s="202">
        <v>0</v>
      </c>
      <c r="M33" s="201"/>
      <c r="N33" s="201"/>
      <c r="O33" s="201"/>
      <c r="P33" s="201"/>
      <c r="W33" s="200">
        <f>ROUND(BD94, 2)</f>
        <v>0</v>
      </c>
      <c r="X33" s="201"/>
      <c r="Y33" s="201"/>
      <c r="Z33" s="201"/>
      <c r="AA33" s="201"/>
      <c r="AB33" s="201"/>
      <c r="AC33" s="201"/>
      <c r="AD33" s="201"/>
      <c r="AE33" s="201"/>
      <c r="AK33" s="200">
        <v>0</v>
      </c>
      <c r="AL33" s="201"/>
      <c r="AM33" s="201"/>
      <c r="AN33" s="201"/>
      <c r="AO33" s="201"/>
      <c r="AR33" s="35"/>
      <c r="BE33" s="190"/>
    </row>
    <row r="34" spans="2:57" s="1" customFormat="1" ht="6.95" customHeight="1">
      <c r="B34" s="31"/>
      <c r="AR34" s="31"/>
      <c r="BE34" s="189"/>
    </row>
    <row r="35" spans="2:57" s="1" customFormat="1" ht="25.9" customHeight="1">
      <c r="B35" s="31"/>
      <c r="C35" s="36"/>
      <c r="D35" s="37" t="s">
        <v>49</v>
      </c>
      <c r="E35" s="38"/>
      <c r="F35" s="38"/>
      <c r="G35" s="38"/>
      <c r="H35" s="38"/>
      <c r="I35" s="38"/>
      <c r="J35" s="38"/>
      <c r="K35" s="38"/>
      <c r="L35" s="38"/>
      <c r="M35" s="38"/>
      <c r="N35" s="38"/>
      <c r="O35" s="38"/>
      <c r="P35" s="38"/>
      <c r="Q35" s="38"/>
      <c r="R35" s="38"/>
      <c r="S35" s="38"/>
      <c r="T35" s="39" t="s">
        <v>50</v>
      </c>
      <c r="U35" s="38"/>
      <c r="V35" s="38"/>
      <c r="W35" s="38"/>
      <c r="X35" s="203" t="s">
        <v>51</v>
      </c>
      <c r="Y35" s="204"/>
      <c r="Z35" s="204"/>
      <c r="AA35" s="204"/>
      <c r="AB35" s="204"/>
      <c r="AC35" s="38"/>
      <c r="AD35" s="38"/>
      <c r="AE35" s="38"/>
      <c r="AF35" s="38"/>
      <c r="AG35" s="38"/>
      <c r="AH35" s="38"/>
      <c r="AI35" s="38"/>
      <c r="AJ35" s="38"/>
      <c r="AK35" s="205">
        <f>SUM(AK26:AK33)</f>
        <v>0</v>
      </c>
      <c r="AL35" s="204"/>
      <c r="AM35" s="204"/>
      <c r="AN35" s="204"/>
      <c r="AO35" s="206"/>
      <c r="AP35" s="36"/>
      <c r="AQ35" s="36"/>
      <c r="AR35" s="31"/>
    </row>
    <row r="36" spans="2:57" s="1" customFormat="1" ht="6.95" customHeight="1">
      <c r="B36" s="31"/>
      <c r="AR36" s="31"/>
    </row>
    <row r="37" spans="2:57" s="1" customFormat="1" ht="14.45" customHeight="1">
      <c r="B37" s="31"/>
      <c r="AR37" s="31"/>
    </row>
    <row r="38" spans="2:57" ht="14.45" customHeight="1">
      <c r="B38" s="19"/>
      <c r="AR38" s="19"/>
    </row>
    <row r="39" spans="2:57" ht="14.45" customHeight="1">
      <c r="B39" s="19"/>
      <c r="AR39" s="19"/>
    </row>
    <row r="40" spans="2:57" ht="14.45" customHeight="1">
      <c r="B40" s="19"/>
      <c r="AR40" s="19"/>
    </row>
    <row r="41" spans="2:57" ht="14.45" customHeight="1">
      <c r="B41" s="19"/>
      <c r="AR41" s="19"/>
    </row>
    <row r="42" spans="2:57" ht="14.45" customHeight="1">
      <c r="B42" s="19"/>
      <c r="AR42" s="19"/>
    </row>
    <row r="43" spans="2:57" ht="14.45" customHeight="1">
      <c r="B43" s="19"/>
      <c r="AR43" s="19"/>
    </row>
    <row r="44" spans="2:57" ht="14.45" customHeight="1">
      <c r="B44" s="19"/>
      <c r="AR44" s="19"/>
    </row>
    <row r="45" spans="2:57" ht="14.45" customHeight="1">
      <c r="B45" s="19"/>
      <c r="AR45" s="19"/>
    </row>
    <row r="46" spans="2:57" ht="14.45" customHeight="1">
      <c r="B46" s="19"/>
      <c r="AR46" s="19"/>
    </row>
    <row r="47" spans="2:57" ht="14.45" customHeight="1">
      <c r="B47" s="19"/>
      <c r="AR47" s="19"/>
    </row>
    <row r="48" spans="2:57" ht="14.45" customHeight="1">
      <c r="B48" s="19"/>
      <c r="AR48" s="19"/>
    </row>
    <row r="49" spans="2:44" s="1" customFormat="1" ht="14.45" customHeight="1">
      <c r="B49" s="31"/>
      <c r="D49" s="40" t="s">
        <v>52</v>
      </c>
      <c r="E49" s="41"/>
      <c r="F49" s="41"/>
      <c r="G49" s="41"/>
      <c r="H49" s="41"/>
      <c r="I49" s="41"/>
      <c r="J49" s="41"/>
      <c r="K49" s="41"/>
      <c r="L49" s="41"/>
      <c r="M49" s="41"/>
      <c r="N49" s="41"/>
      <c r="O49" s="41"/>
      <c r="P49" s="41"/>
      <c r="Q49" s="41"/>
      <c r="R49" s="41"/>
      <c r="S49" s="41"/>
      <c r="T49" s="41"/>
      <c r="U49" s="41"/>
      <c r="V49" s="41"/>
      <c r="W49" s="41"/>
      <c r="X49" s="41"/>
      <c r="Y49" s="41"/>
      <c r="Z49" s="41"/>
      <c r="AA49" s="41"/>
      <c r="AB49" s="41"/>
      <c r="AC49" s="41"/>
      <c r="AD49" s="41"/>
      <c r="AE49" s="41"/>
      <c r="AF49" s="41"/>
      <c r="AG49" s="41"/>
      <c r="AH49" s="40" t="s">
        <v>53</v>
      </c>
      <c r="AI49" s="41"/>
      <c r="AJ49" s="41"/>
      <c r="AK49" s="41"/>
      <c r="AL49" s="41"/>
      <c r="AM49" s="41"/>
      <c r="AN49" s="41"/>
      <c r="AO49" s="41"/>
      <c r="AR49" s="31"/>
    </row>
    <row r="50" spans="2:44" ht="11.25">
      <c r="B50" s="19"/>
      <c r="AR50" s="19"/>
    </row>
    <row r="51" spans="2:44" ht="11.25">
      <c r="B51" s="19"/>
      <c r="AR51" s="19"/>
    </row>
    <row r="52" spans="2:44" ht="11.25">
      <c r="B52" s="19"/>
      <c r="AR52" s="19"/>
    </row>
    <row r="53" spans="2:44" ht="11.25">
      <c r="B53" s="19"/>
      <c r="AR53" s="19"/>
    </row>
    <row r="54" spans="2:44" ht="11.25">
      <c r="B54" s="19"/>
      <c r="AR54" s="19"/>
    </row>
    <row r="55" spans="2:44" ht="11.25">
      <c r="B55" s="19"/>
      <c r="AR55" s="19"/>
    </row>
    <row r="56" spans="2:44" ht="11.25">
      <c r="B56" s="19"/>
      <c r="AR56" s="19"/>
    </row>
    <row r="57" spans="2:44" ht="11.25">
      <c r="B57" s="19"/>
      <c r="AR57" s="19"/>
    </row>
    <row r="58" spans="2:44" ht="11.25">
      <c r="B58" s="19"/>
      <c r="AR58" s="19"/>
    </row>
    <row r="59" spans="2:44" ht="11.25">
      <c r="B59" s="19"/>
      <c r="AR59" s="19"/>
    </row>
    <row r="60" spans="2:44" s="1" customFormat="1" ht="12.75">
      <c r="B60" s="31"/>
      <c r="D60" s="42" t="s">
        <v>54</v>
      </c>
      <c r="E60" s="33"/>
      <c r="F60" s="33"/>
      <c r="G60" s="33"/>
      <c r="H60" s="33"/>
      <c r="I60" s="33"/>
      <c r="J60" s="33"/>
      <c r="K60" s="33"/>
      <c r="L60" s="33"/>
      <c r="M60" s="33"/>
      <c r="N60" s="33"/>
      <c r="O60" s="33"/>
      <c r="P60" s="33"/>
      <c r="Q60" s="33"/>
      <c r="R60" s="33"/>
      <c r="S60" s="33"/>
      <c r="T60" s="33"/>
      <c r="U60" s="33"/>
      <c r="V60" s="42" t="s">
        <v>55</v>
      </c>
      <c r="W60" s="33"/>
      <c r="X60" s="33"/>
      <c r="Y60" s="33"/>
      <c r="Z60" s="33"/>
      <c r="AA60" s="33"/>
      <c r="AB60" s="33"/>
      <c r="AC60" s="33"/>
      <c r="AD60" s="33"/>
      <c r="AE60" s="33"/>
      <c r="AF60" s="33"/>
      <c r="AG60" s="33"/>
      <c r="AH60" s="42" t="s">
        <v>54</v>
      </c>
      <c r="AI60" s="33"/>
      <c r="AJ60" s="33"/>
      <c r="AK60" s="33"/>
      <c r="AL60" s="33"/>
      <c r="AM60" s="42" t="s">
        <v>55</v>
      </c>
      <c r="AN60" s="33"/>
      <c r="AO60" s="33"/>
      <c r="AR60" s="31"/>
    </row>
    <row r="61" spans="2:44" ht="11.25">
      <c r="B61" s="19"/>
      <c r="AR61" s="19"/>
    </row>
    <row r="62" spans="2:44" ht="11.25">
      <c r="B62" s="19"/>
      <c r="AR62" s="19"/>
    </row>
    <row r="63" spans="2:44" ht="11.25">
      <c r="B63" s="19"/>
      <c r="AR63" s="19"/>
    </row>
    <row r="64" spans="2:44" s="1" customFormat="1" ht="12.75">
      <c r="B64" s="31"/>
      <c r="D64" s="40" t="s">
        <v>56</v>
      </c>
      <c r="E64" s="41"/>
      <c r="F64" s="41"/>
      <c r="G64" s="41"/>
      <c r="H64" s="41"/>
      <c r="I64" s="41"/>
      <c r="J64" s="41"/>
      <c r="K64" s="41"/>
      <c r="L64" s="41"/>
      <c r="M64" s="41"/>
      <c r="N64" s="41"/>
      <c r="O64" s="41"/>
      <c r="P64" s="41"/>
      <c r="Q64" s="41"/>
      <c r="R64" s="41"/>
      <c r="S64" s="41"/>
      <c r="T64" s="41"/>
      <c r="U64" s="41"/>
      <c r="V64" s="41"/>
      <c r="W64" s="41"/>
      <c r="X64" s="41"/>
      <c r="Y64" s="41"/>
      <c r="Z64" s="41"/>
      <c r="AA64" s="41"/>
      <c r="AB64" s="41"/>
      <c r="AC64" s="41"/>
      <c r="AD64" s="41"/>
      <c r="AE64" s="41"/>
      <c r="AF64" s="41"/>
      <c r="AG64" s="41"/>
      <c r="AH64" s="40" t="s">
        <v>57</v>
      </c>
      <c r="AI64" s="41"/>
      <c r="AJ64" s="41"/>
      <c r="AK64" s="41"/>
      <c r="AL64" s="41"/>
      <c r="AM64" s="41"/>
      <c r="AN64" s="41"/>
      <c r="AO64" s="41"/>
      <c r="AR64" s="31"/>
    </row>
    <row r="65" spans="2:44" ht="11.25">
      <c r="B65" s="19"/>
      <c r="AR65" s="19"/>
    </row>
    <row r="66" spans="2:44" ht="11.25">
      <c r="B66" s="19"/>
      <c r="AR66" s="19"/>
    </row>
    <row r="67" spans="2:44" ht="11.25">
      <c r="B67" s="19"/>
      <c r="AR67" s="19"/>
    </row>
    <row r="68" spans="2:44" ht="11.25">
      <c r="B68" s="19"/>
      <c r="AR68" s="19"/>
    </row>
    <row r="69" spans="2:44" ht="11.25">
      <c r="B69" s="19"/>
      <c r="AR69" s="19"/>
    </row>
    <row r="70" spans="2:44" ht="11.25">
      <c r="B70" s="19"/>
      <c r="AR70" s="19"/>
    </row>
    <row r="71" spans="2:44" ht="11.25">
      <c r="B71" s="19"/>
      <c r="AR71" s="19"/>
    </row>
    <row r="72" spans="2:44" ht="11.25">
      <c r="B72" s="19"/>
      <c r="AR72" s="19"/>
    </row>
    <row r="73" spans="2:44" ht="11.25">
      <c r="B73" s="19"/>
      <c r="AR73" s="19"/>
    </row>
    <row r="74" spans="2:44" ht="11.25">
      <c r="B74" s="19"/>
      <c r="AR74" s="19"/>
    </row>
    <row r="75" spans="2:44" s="1" customFormat="1" ht="12.75">
      <c r="B75" s="31"/>
      <c r="D75" s="42" t="s">
        <v>54</v>
      </c>
      <c r="E75" s="33"/>
      <c r="F75" s="33"/>
      <c r="G75" s="33"/>
      <c r="H75" s="33"/>
      <c r="I75" s="33"/>
      <c r="J75" s="33"/>
      <c r="K75" s="33"/>
      <c r="L75" s="33"/>
      <c r="M75" s="33"/>
      <c r="N75" s="33"/>
      <c r="O75" s="33"/>
      <c r="P75" s="33"/>
      <c r="Q75" s="33"/>
      <c r="R75" s="33"/>
      <c r="S75" s="33"/>
      <c r="T75" s="33"/>
      <c r="U75" s="33"/>
      <c r="V75" s="42" t="s">
        <v>55</v>
      </c>
      <c r="W75" s="33"/>
      <c r="X75" s="33"/>
      <c r="Y75" s="33"/>
      <c r="Z75" s="33"/>
      <c r="AA75" s="33"/>
      <c r="AB75" s="33"/>
      <c r="AC75" s="33"/>
      <c r="AD75" s="33"/>
      <c r="AE75" s="33"/>
      <c r="AF75" s="33"/>
      <c r="AG75" s="33"/>
      <c r="AH75" s="42" t="s">
        <v>54</v>
      </c>
      <c r="AI75" s="33"/>
      <c r="AJ75" s="33"/>
      <c r="AK75" s="33"/>
      <c r="AL75" s="33"/>
      <c r="AM75" s="42" t="s">
        <v>55</v>
      </c>
      <c r="AN75" s="33"/>
      <c r="AO75" s="33"/>
      <c r="AR75" s="31"/>
    </row>
    <row r="76" spans="2:44" s="1" customFormat="1" ht="11.25">
      <c r="B76" s="31"/>
      <c r="AR76" s="31"/>
    </row>
    <row r="77" spans="2:44" s="1" customFormat="1" ht="6.95" customHeight="1">
      <c r="B77" s="43"/>
      <c r="C77" s="44"/>
      <c r="D77" s="44"/>
      <c r="E77" s="44"/>
      <c r="F77" s="44"/>
      <c r="G77" s="44"/>
      <c r="H77" s="44"/>
      <c r="I77" s="44"/>
      <c r="J77" s="44"/>
      <c r="K77" s="44"/>
      <c r="L77" s="44"/>
      <c r="M77" s="44"/>
      <c r="N77" s="44"/>
      <c r="O77" s="44"/>
      <c r="P77" s="44"/>
      <c r="Q77" s="44"/>
      <c r="R77" s="44"/>
      <c r="S77" s="44"/>
      <c r="T77" s="44"/>
      <c r="U77" s="44"/>
      <c r="V77" s="44"/>
      <c r="W77" s="44"/>
      <c r="X77" s="44"/>
      <c r="Y77" s="44"/>
      <c r="Z77" s="44"/>
      <c r="AA77" s="44"/>
      <c r="AB77" s="44"/>
      <c r="AC77" s="44"/>
      <c r="AD77" s="44"/>
      <c r="AE77" s="44"/>
      <c r="AF77" s="44"/>
      <c r="AG77" s="44"/>
      <c r="AH77" s="44"/>
      <c r="AI77" s="44"/>
      <c r="AJ77" s="44"/>
      <c r="AK77" s="44"/>
      <c r="AL77" s="44"/>
      <c r="AM77" s="44"/>
      <c r="AN77" s="44"/>
      <c r="AO77" s="44"/>
      <c r="AP77" s="44"/>
      <c r="AQ77" s="44"/>
      <c r="AR77" s="31"/>
    </row>
    <row r="81" spans="1:91" s="1" customFormat="1" ht="6.95" customHeight="1">
      <c r="B81" s="45"/>
      <c r="C81" s="46"/>
      <c r="D81" s="46"/>
      <c r="E81" s="46"/>
      <c r="F81" s="46"/>
      <c r="G81" s="46"/>
      <c r="H81" s="46"/>
      <c r="I81" s="46"/>
      <c r="J81" s="46"/>
      <c r="K81" s="46"/>
      <c r="L81" s="46"/>
      <c r="M81" s="46"/>
      <c r="N81" s="46"/>
      <c r="O81" s="46"/>
      <c r="P81" s="46"/>
      <c r="Q81" s="46"/>
      <c r="R81" s="46"/>
      <c r="S81" s="46"/>
      <c r="T81" s="46"/>
      <c r="U81" s="46"/>
      <c r="V81" s="46"/>
      <c r="W81" s="46"/>
      <c r="X81" s="46"/>
      <c r="Y81" s="46"/>
      <c r="Z81" s="46"/>
      <c r="AA81" s="46"/>
      <c r="AB81" s="46"/>
      <c r="AC81" s="46"/>
      <c r="AD81" s="46"/>
      <c r="AE81" s="46"/>
      <c r="AF81" s="46"/>
      <c r="AG81" s="46"/>
      <c r="AH81" s="46"/>
      <c r="AI81" s="46"/>
      <c r="AJ81" s="46"/>
      <c r="AK81" s="46"/>
      <c r="AL81" s="46"/>
      <c r="AM81" s="46"/>
      <c r="AN81" s="46"/>
      <c r="AO81" s="46"/>
      <c r="AP81" s="46"/>
      <c r="AQ81" s="46"/>
      <c r="AR81" s="31"/>
    </row>
    <row r="82" spans="1:91" s="1" customFormat="1" ht="24.95" customHeight="1">
      <c r="B82" s="31"/>
      <c r="C82" s="20" t="s">
        <v>58</v>
      </c>
      <c r="AR82" s="31"/>
    </row>
    <row r="83" spans="1:91" s="1" customFormat="1" ht="6.95" customHeight="1">
      <c r="B83" s="31"/>
      <c r="AR83" s="31"/>
    </row>
    <row r="84" spans="1:91" s="3" customFormat="1" ht="12" customHeight="1">
      <c r="B84" s="47"/>
      <c r="C84" s="26" t="s">
        <v>13</v>
      </c>
      <c r="L84" s="3" t="str">
        <f>K5</f>
        <v>221229</v>
      </c>
      <c r="AR84" s="47"/>
    </row>
    <row r="85" spans="1:91" s="4" customFormat="1" ht="36.950000000000003" customHeight="1">
      <c r="B85" s="48"/>
      <c r="C85" s="49" t="s">
        <v>16</v>
      </c>
      <c r="L85" s="207" t="str">
        <f>K6</f>
        <v>ZŠ Dr. Miroslava Tyrše - výměna oken, II. etapa</v>
      </c>
      <c r="M85" s="208"/>
      <c r="N85" s="208"/>
      <c r="O85" s="208"/>
      <c r="P85" s="208"/>
      <c r="Q85" s="208"/>
      <c r="R85" s="208"/>
      <c r="S85" s="208"/>
      <c r="T85" s="208"/>
      <c r="U85" s="208"/>
      <c r="V85" s="208"/>
      <c r="W85" s="208"/>
      <c r="X85" s="208"/>
      <c r="Y85" s="208"/>
      <c r="Z85" s="208"/>
      <c r="AA85" s="208"/>
      <c r="AB85" s="208"/>
      <c r="AC85" s="208"/>
      <c r="AD85" s="208"/>
      <c r="AE85" s="208"/>
      <c r="AF85" s="208"/>
      <c r="AG85" s="208"/>
      <c r="AH85" s="208"/>
      <c r="AI85" s="208"/>
      <c r="AJ85" s="208"/>
      <c r="AK85" s="208"/>
      <c r="AL85" s="208"/>
      <c r="AM85" s="208"/>
      <c r="AN85" s="208"/>
      <c r="AO85" s="208"/>
      <c r="AR85" s="48"/>
    </row>
    <row r="86" spans="1:91" s="1" customFormat="1" ht="6.95" customHeight="1">
      <c r="B86" s="31"/>
      <c r="AR86" s="31"/>
    </row>
    <row r="87" spans="1:91" s="1" customFormat="1" ht="12" customHeight="1">
      <c r="B87" s="31"/>
      <c r="C87" s="26" t="s">
        <v>22</v>
      </c>
      <c r="L87" s="50" t="str">
        <f>IF(K8="","",K8)</f>
        <v>Česká Lípa</v>
      </c>
      <c r="AI87" s="26" t="s">
        <v>24</v>
      </c>
      <c r="AM87" s="209">
        <f>IF(AN8= "","",AN8)</f>
        <v>44942</v>
      </c>
      <c r="AN87" s="209"/>
      <c r="AR87" s="31"/>
    </row>
    <row r="88" spans="1:91" s="1" customFormat="1" ht="6.95" customHeight="1">
      <c r="B88" s="31"/>
      <c r="AR88" s="31"/>
    </row>
    <row r="89" spans="1:91" s="1" customFormat="1" ht="15.2" customHeight="1">
      <c r="B89" s="31"/>
      <c r="C89" s="26" t="s">
        <v>27</v>
      </c>
      <c r="L89" s="3" t="str">
        <f>IF(E11= "","",E11)</f>
        <v>Město Česká Lípa</v>
      </c>
      <c r="AI89" s="26" t="s">
        <v>33</v>
      </c>
      <c r="AM89" s="210" t="str">
        <f>IF(E17="","",E17)</f>
        <v>Petr Kubiš</v>
      </c>
      <c r="AN89" s="211"/>
      <c r="AO89" s="211"/>
      <c r="AP89" s="211"/>
      <c r="AR89" s="31"/>
      <c r="AS89" s="212" t="s">
        <v>59</v>
      </c>
      <c r="AT89" s="213"/>
      <c r="AU89" s="52"/>
      <c r="AV89" s="52"/>
      <c r="AW89" s="52"/>
      <c r="AX89" s="52"/>
      <c r="AY89" s="52"/>
      <c r="AZ89" s="52"/>
      <c r="BA89" s="52"/>
      <c r="BB89" s="52"/>
      <c r="BC89" s="52"/>
      <c r="BD89" s="53"/>
    </row>
    <row r="90" spans="1:91" s="1" customFormat="1" ht="15.2" customHeight="1">
      <c r="B90" s="31"/>
      <c r="C90" s="26" t="s">
        <v>31</v>
      </c>
      <c r="L90" s="3" t="str">
        <f>IF(E14= "Vyplň údaj","",E14)</f>
        <v/>
      </c>
      <c r="AI90" s="26" t="s">
        <v>36</v>
      </c>
      <c r="AM90" s="210" t="str">
        <f>IF(E20="","",E20)</f>
        <v xml:space="preserve"> </v>
      </c>
      <c r="AN90" s="211"/>
      <c r="AO90" s="211"/>
      <c r="AP90" s="211"/>
      <c r="AR90" s="31"/>
      <c r="AS90" s="214"/>
      <c r="AT90" s="215"/>
      <c r="BD90" s="55"/>
    </row>
    <row r="91" spans="1:91" s="1" customFormat="1" ht="10.9" customHeight="1">
      <c r="B91" s="31"/>
      <c r="AR91" s="31"/>
      <c r="AS91" s="214"/>
      <c r="AT91" s="215"/>
      <c r="BD91" s="55"/>
    </row>
    <row r="92" spans="1:91" s="1" customFormat="1" ht="29.25" customHeight="1">
      <c r="B92" s="31"/>
      <c r="C92" s="216" t="s">
        <v>60</v>
      </c>
      <c r="D92" s="217"/>
      <c r="E92" s="217"/>
      <c r="F92" s="217"/>
      <c r="G92" s="217"/>
      <c r="H92" s="56"/>
      <c r="I92" s="218" t="s">
        <v>61</v>
      </c>
      <c r="J92" s="217"/>
      <c r="K92" s="217"/>
      <c r="L92" s="217"/>
      <c r="M92" s="217"/>
      <c r="N92" s="217"/>
      <c r="O92" s="217"/>
      <c r="P92" s="217"/>
      <c r="Q92" s="217"/>
      <c r="R92" s="217"/>
      <c r="S92" s="217"/>
      <c r="T92" s="217"/>
      <c r="U92" s="217"/>
      <c r="V92" s="217"/>
      <c r="W92" s="217"/>
      <c r="X92" s="217"/>
      <c r="Y92" s="217"/>
      <c r="Z92" s="217"/>
      <c r="AA92" s="217"/>
      <c r="AB92" s="217"/>
      <c r="AC92" s="217"/>
      <c r="AD92" s="217"/>
      <c r="AE92" s="217"/>
      <c r="AF92" s="217"/>
      <c r="AG92" s="219" t="s">
        <v>62</v>
      </c>
      <c r="AH92" s="217"/>
      <c r="AI92" s="217"/>
      <c r="AJ92" s="217"/>
      <c r="AK92" s="217"/>
      <c r="AL92" s="217"/>
      <c r="AM92" s="217"/>
      <c r="AN92" s="218" t="s">
        <v>63</v>
      </c>
      <c r="AO92" s="217"/>
      <c r="AP92" s="220"/>
      <c r="AQ92" s="57" t="s">
        <v>64</v>
      </c>
      <c r="AR92" s="31"/>
      <c r="AS92" s="58" t="s">
        <v>65</v>
      </c>
      <c r="AT92" s="59" t="s">
        <v>66</v>
      </c>
      <c r="AU92" s="59" t="s">
        <v>67</v>
      </c>
      <c r="AV92" s="59" t="s">
        <v>68</v>
      </c>
      <c r="AW92" s="59" t="s">
        <v>69</v>
      </c>
      <c r="AX92" s="59" t="s">
        <v>70</v>
      </c>
      <c r="AY92" s="59" t="s">
        <v>71</v>
      </c>
      <c r="AZ92" s="59" t="s">
        <v>72</v>
      </c>
      <c r="BA92" s="59" t="s">
        <v>73</v>
      </c>
      <c r="BB92" s="59" t="s">
        <v>74</v>
      </c>
      <c r="BC92" s="59" t="s">
        <v>75</v>
      </c>
      <c r="BD92" s="60" t="s">
        <v>76</v>
      </c>
    </row>
    <row r="93" spans="1:91" s="1" customFormat="1" ht="10.9" customHeight="1">
      <c r="B93" s="31"/>
      <c r="AR93" s="31"/>
      <c r="AS93" s="61"/>
      <c r="AT93" s="52"/>
      <c r="AU93" s="52"/>
      <c r="AV93" s="52"/>
      <c r="AW93" s="52"/>
      <c r="AX93" s="52"/>
      <c r="AY93" s="52"/>
      <c r="AZ93" s="52"/>
      <c r="BA93" s="52"/>
      <c r="BB93" s="52"/>
      <c r="BC93" s="52"/>
      <c r="BD93" s="53"/>
    </row>
    <row r="94" spans="1:91" s="5" customFormat="1" ht="32.450000000000003" customHeight="1">
      <c r="B94" s="62"/>
      <c r="C94" s="63" t="s">
        <v>77</v>
      </c>
      <c r="D94" s="64"/>
      <c r="E94" s="64"/>
      <c r="F94" s="64"/>
      <c r="G94" s="64"/>
      <c r="H94" s="64"/>
      <c r="I94" s="64"/>
      <c r="J94" s="64"/>
      <c r="K94" s="64"/>
      <c r="L94" s="64"/>
      <c r="M94" s="64"/>
      <c r="N94" s="64"/>
      <c r="O94" s="64"/>
      <c r="P94" s="64"/>
      <c r="Q94" s="64"/>
      <c r="R94" s="64"/>
      <c r="S94" s="64"/>
      <c r="T94" s="64"/>
      <c r="U94" s="64"/>
      <c r="V94" s="64"/>
      <c r="W94" s="64"/>
      <c r="X94" s="64"/>
      <c r="Y94" s="64"/>
      <c r="Z94" s="64"/>
      <c r="AA94" s="64"/>
      <c r="AB94" s="64"/>
      <c r="AC94" s="64"/>
      <c r="AD94" s="64"/>
      <c r="AE94" s="64"/>
      <c r="AF94" s="64"/>
      <c r="AG94" s="224">
        <f>ROUND(SUM(AG95:AG96),2)</f>
        <v>0</v>
      </c>
      <c r="AH94" s="224"/>
      <c r="AI94" s="224"/>
      <c r="AJ94" s="224"/>
      <c r="AK94" s="224"/>
      <c r="AL94" s="224"/>
      <c r="AM94" s="224"/>
      <c r="AN94" s="225">
        <f>SUM(AG94,AT94)</f>
        <v>0</v>
      </c>
      <c r="AO94" s="225"/>
      <c r="AP94" s="225"/>
      <c r="AQ94" s="66" t="s">
        <v>1</v>
      </c>
      <c r="AR94" s="62"/>
      <c r="AS94" s="67">
        <f>ROUND(SUM(AS95:AS96),2)</f>
        <v>0</v>
      </c>
      <c r="AT94" s="68">
        <f>ROUND(SUM(AV94:AW94),2)</f>
        <v>0</v>
      </c>
      <c r="AU94" s="69">
        <f>ROUND(SUM(AU95:AU96),5)</f>
        <v>0</v>
      </c>
      <c r="AV94" s="68">
        <f>ROUND(AZ94*L29,2)</f>
        <v>0</v>
      </c>
      <c r="AW94" s="68">
        <f>ROUND(BA94*L30,2)</f>
        <v>0</v>
      </c>
      <c r="AX94" s="68">
        <f>ROUND(BB94*L29,2)</f>
        <v>0</v>
      </c>
      <c r="AY94" s="68">
        <f>ROUND(BC94*L30,2)</f>
        <v>0</v>
      </c>
      <c r="AZ94" s="68">
        <f>ROUND(SUM(AZ95:AZ96),2)</f>
        <v>0</v>
      </c>
      <c r="BA94" s="68">
        <f>ROUND(SUM(BA95:BA96),2)</f>
        <v>0</v>
      </c>
      <c r="BB94" s="68">
        <f>ROUND(SUM(BB95:BB96),2)</f>
        <v>0</v>
      </c>
      <c r="BC94" s="68">
        <f>ROUND(SUM(BC95:BC96),2)</f>
        <v>0</v>
      </c>
      <c r="BD94" s="70">
        <f>ROUND(SUM(BD95:BD96),2)</f>
        <v>0</v>
      </c>
      <c r="BS94" s="71" t="s">
        <v>78</v>
      </c>
      <c r="BT94" s="71" t="s">
        <v>79</v>
      </c>
      <c r="BU94" s="72" t="s">
        <v>80</v>
      </c>
      <c r="BV94" s="71" t="s">
        <v>81</v>
      </c>
      <c r="BW94" s="71" t="s">
        <v>5</v>
      </c>
      <c r="BX94" s="71" t="s">
        <v>82</v>
      </c>
      <c r="CL94" s="71" t="s">
        <v>1</v>
      </c>
    </row>
    <row r="95" spans="1:91" s="6" customFormat="1" ht="24.75" customHeight="1">
      <c r="A95" s="73" t="s">
        <v>83</v>
      </c>
      <c r="B95" s="74"/>
      <c r="C95" s="75"/>
      <c r="D95" s="223" t="s">
        <v>84</v>
      </c>
      <c r="E95" s="223"/>
      <c r="F95" s="223"/>
      <c r="G95" s="223"/>
      <c r="H95" s="223"/>
      <c r="I95" s="76"/>
      <c r="J95" s="223" t="s">
        <v>17</v>
      </c>
      <c r="K95" s="223"/>
      <c r="L95" s="223"/>
      <c r="M95" s="223"/>
      <c r="N95" s="223"/>
      <c r="O95" s="223"/>
      <c r="P95" s="223"/>
      <c r="Q95" s="223"/>
      <c r="R95" s="223"/>
      <c r="S95" s="223"/>
      <c r="T95" s="223"/>
      <c r="U95" s="223"/>
      <c r="V95" s="223"/>
      <c r="W95" s="223"/>
      <c r="X95" s="223"/>
      <c r="Y95" s="223"/>
      <c r="Z95" s="223"/>
      <c r="AA95" s="223"/>
      <c r="AB95" s="223"/>
      <c r="AC95" s="223"/>
      <c r="AD95" s="223"/>
      <c r="AE95" s="223"/>
      <c r="AF95" s="223"/>
      <c r="AG95" s="221">
        <f>'221229-1 - ZŠ Dr. Mirosla...'!J30</f>
        <v>0</v>
      </c>
      <c r="AH95" s="222"/>
      <c r="AI95" s="222"/>
      <c r="AJ95" s="222"/>
      <c r="AK95" s="222"/>
      <c r="AL95" s="222"/>
      <c r="AM95" s="222"/>
      <c r="AN95" s="221">
        <f>SUM(AG95,AT95)</f>
        <v>0</v>
      </c>
      <c r="AO95" s="222"/>
      <c r="AP95" s="222"/>
      <c r="AQ95" s="77" t="s">
        <v>85</v>
      </c>
      <c r="AR95" s="74"/>
      <c r="AS95" s="78">
        <v>0</v>
      </c>
      <c r="AT95" s="79">
        <f>ROUND(SUM(AV95:AW95),2)</f>
        <v>0</v>
      </c>
      <c r="AU95" s="80">
        <f>'221229-1 - ZŠ Dr. Mirosla...'!P126</f>
        <v>0</v>
      </c>
      <c r="AV95" s="79">
        <f>'221229-1 - ZŠ Dr. Mirosla...'!J33</f>
        <v>0</v>
      </c>
      <c r="AW95" s="79">
        <f>'221229-1 - ZŠ Dr. Mirosla...'!J34</f>
        <v>0</v>
      </c>
      <c r="AX95" s="79">
        <f>'221229-1 - ZŠ Dr. Mirosla...'!J35</f>
        <v>0</v>
      </c>
      <c r="AY95" s="79">
        <f>'221229-1 - ZŠ Dr. Mirosla...'!J36</f>
        <v>0</v>
      </c>
      <c r="AZ95" s="79">
        <f>'221229-1 - ZŠ Dr. Mirosla...'!F33</f>
        <v>0</v>
      </c>
      <c r="BA95" s="79">
        <f>'221229-1 - ZŠ Dr. Mirosla...'!F34</f>
        <v>0</v>
      </c>
      <c r="BB95" s="79">
        <f>'221229-1 - ZŠ Dr. Mirosla...'!F35</f>
        <v>0</v>
      </c>
      <c r="BC95" s="79">
        <f>'221229-1 - ZŠ Dr. Mirosla...'!F36</f>
        <v>0</v>
      </c>
      <c r="BD95" s="81">
        <f>'221229-1 - ZŠ Dr. Mirosla...'!F37</f>
        <v>0</v>
      </c>
      <c r="BT95" s="82" t="s">
        <v>21</v>
      </c>
      <c r="BV95" s="82" t="s">
        <v>81</v>
      </c>
      <c r="BW95" s="82" t="s">
        <v>86</v>
      </c>
      <c r="BX95" s="82" t="s">
        <v>5</v>
      </c>
      <c r="CL95" s="82" t="s">
        <v>1</v>
      </c>
      <c r="CM95" s="82" t="s">
        <v>87</v>
      </c>
    </row>
    <row r="96" spans="1:91" s="6" customFormat="1" ht="24.75" customHeight="1">
      <c r="A96" s="73" t="s">
        <v>83</v>
      </c>
      <c r="B96" s="74"/>
      <c r="C96" s="75"/>
      <c r="D96" s="223" t="s">
        <v>88</v>
      </c>
      <c r="E96" s="223"/>
      <c r="F96" s="223"/>
      <c r="G96" s="223"/>
      <c r="H96" s="223"/>
      <c r="I96" s="76"/>
      <c r="J96" s="223" t="s">
        <v>89</v>
      </c>
      <c r="K96" s="223"/>
      <c r="L96" s="223"/>
      <c r="M96" s="223"/>
      <c r="N96" s="223"/>
      <c r="O96" s="223"/>
      <c r="P96" s="223"/>
      <c r="Q96" s="223"/>
      <c r="R96" s="223"/>
      <c r="S96" s="223"/>
      <c r="T96" s="223"/>
      <c r="U96" s="223"/>
      <c r="V96" s="223"/>
      <c r="W96" s="223"/>
      <c r="X96" s="223"/>
      <c r="Y96" s="223"/>
      <c r="Z96" s="223"/>
      <c r="AA96" s="223"/>
      <c r="AB96" s="223"/>
      <c r="AC96" s="223"/>
      <c r="AD96" s="223"/>
      <c r="AE96" s="223"/>
      <c r="AF96" s="223"/>
      <c r="AG96" s="221">
        <f>'221229-2 - VRN'!J30</f>
        <v>0</v>
      </c>
      <c r="AH96" s="222"/>
      <c r="AI96" s="222"/>
      <c r="AJ96" s="222"/>
      <c r="AK96" s="222"/>
      <c r="AL96" s="222"/>
      <c r="AM96" s="222"/>
      <c r="AN96" s="221">
        <f>SUM(AG96,AT96)</f>
        <v>0</v>
      </c>
      <c r="AO96" s="222"/>
      <c r="AP96" s="222"/>
      <c r="AQ96" s="77" t="s">
        <v>85</v>
      </c>
      <c r="AR96" s="74"/>
      <c r="AS96" s="83">
        <v>0</v>
      </c>
      <c r="AT96" s="84">
        <f>ROUND(SUM(AV96:AW96),2)</f>
        <v>0</v>
      </c>
      <c r="AU96" s="85">
        <f>'221229-2 - VRN'!P122</f>
        <v>0</v>
      </c>
      <c r="AV96" s="84">
        <f>'221229-2 - VRN'!J33</f>
        <v>0</v>
      </c>
      <c r="AW96" s="84">
        <f>'221229-2 - VRN'!J34</f>
        <v>0</v>
      </c>
      <c r="AX96" s="84">
        <f>'221229-2 - VRN'!J35</f>
        <v>0</v>
      </c>
      <c r="AY96" s="84">
        <f>'221229-2 - VRN'!J36</f>
        <v>0</v>
      </c>
      <c r="AZ96" s="84">
        <f>'221229-2 - VRN'!F33</f>
        <v>0</v>
      </c>
      <c r="BA96" s="84">
        <f>'221229-2 - VRN'!F34</f>
        <v>0</v>
      </c>
      <c r="BB96" s="84">
        <f>'221229-2 - VRN'!F35</f>
        <v>0</v>
      </c>
      <c r="BC96" s="84">
        <f>'221229-2 - VRN'!F36</f>
        <v>0</v>
      </c>
      <c r="BD96" s="86">
        <f>'221229-2 - VRN'!F37</f>
        <v>0</v>
      </c>
      <c r="BT96" s="82" t="s">
        <v>21</v>
      </c>
      <c r="BV96" s="82" t="s">
        <v>81</v>
      </c>
      <c r="BW96" s="82" t="s">
        <v>90</v>
      </c>
      <c r="BX96" s="82" t="s">
        <v>5</v>
      </c>
      <c r="CL96" s="82" t="s">
        <v>1</v>
      </c>
      <c r="CM96" s="82" t="s">
        <v>87</v>
      </c>
    </row>
    <row r="97" spans="2:44" s="1" customFormat="1" ht="30" customHeight="1">
      <c r="B97" s="31"/>
      <c r="AR97" s="31"/>
    </row>
    <row r="98" spans="2:44" s="1" customFormat="1" ht="6.95" customHeight="1">
      <c r="B98" s="43"/>
      <c r="C98" s="44"/>
      <c r="D98" s="44"/>
      <c r="E98" s="44"/>
      <c r="F98" s="44"/>
      <c r="G98" s="44"/>
      <c r="H98" s="44"/>
      <c r="I98" s="44"/>
      <c r="J98" s="44"/>
      <c r="K98" s="44"/>
      <c r="L98" s="44"/>
      <c r="M98" s="44"/>
      <c r="N98" s="44"/>
      <c r="O98" s="44"/>
      <c r="P98" s="44"/>
      <c r="Q98" s="44"/>
      <c r="R98" s="44"/>
      <c r="S98" s="44"/>
      <c r="T98" s="44"/>
      <c r="U98" s="44"/>
      <c r="V98" s="44"/>
      <c r="W98" s="44"/>
      <c r="X98" s="44"/>
      <c r="Y98" s="44"/>
      <c r="Z98" s="44"/>
      <c r="AA98" s="44"/>
      <c r="AB98" s="44"/>
      <c r="AC98" s="44"/>
      <c r="AD98" s="44"/>
      <c r="AE98" s="44"/>
      <c r="AF98" s="44"/>
      <c r="AG98" s="44"/>
      <c r="AH98" s="44"/>
      <c r="AI98" s="44"/>
      <c r="AJ98" s="44"/>
      <c r="AK98" s="44"/>
      <c r="AL98" s="44"/>
      <c r="AM98" s="44"/>
      <c r="AN98" s="44"/>
      <c r="AO98" s="44"/>
      <c r="AP98" s="44"/>
      <c r="AQ98" s="44"/>
      <c r="AR98" s="31"/>
    </row>
  </sheetData>
  <sheetProtection algorithmName="SHA-512" hashValue="+MMpW4uiigM9hz8EDy1OGjjPrPzh6kqu4qvtLuMgrPJRZxSWOvEG1pKFpMZ7GcdoYoa+5JIYzF7wdIiSWazjlA==" saltValue="eVIULjFI0vMPW+mSSN4d0Kd+eXnxxZLi+K0rSNCrKj1CQrd4NwP/hWoxcc+beejqzjGJcTa2v4Yq1le4PspF9A==" spinCount="100000" sheet="1" objects="1" scenarios="1" formatColumns="0" formatRows="0"/>
  <mergeCells count="46">
    <mergeCell ref="AR2:BE2"/>
    <mergeCell ref="AN96:AP96"/>
    <mergeCell ref="AG96:AM96"/>
    <mergeCell ref="D96:H96"/>
    <mergeCell ref="J96:AF96"/>
    <mergeCell ref="AG94:AM94"/>
    <mergeCell ref="AN94:AP94"/>
    <mergeCell ref="C92:G92"/>
    <mergeCell ref="I92:AF92"/>
    <mergeCell ref="AG92:AM92"/>
    <mergeCell ref="AN92:AP92"/>
    <mergeCell ref="AN95:AP95"/>
    <mergeCell ref="AG95:AM95"/>
    <mergeCell ref="D95:H95"/>
    <mergeCell ref="J95:AF95"/>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221229-1 - ZŠ Dr. Mirosla...'!C2" display="/" xr:uid="{00000000-0004-0000-0000-000000000000}"/>
    <hyperlink ref="A96" location="'221229-2 - VRN'!C2" display="/" xr:uid="{00000000-0004-0000-0000-000001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265"/>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92"/>
      <c r="M2" s="192"/>
      <c r="N2" s="192"/>
      <c r="O2" s="192"/>
      <c r="P2" s="192"/>
      <c r="Q2" s="192"/>
      <c r="R2" s="192"/>
      <c r="S2" s="192"/>
      <c r="T2" s="192"/>
      <c r="U2" s="192"/>
      <c r="V2" s="192"/>
      <c r="AT2" s="16" t="s">
        <v>86</v>
      </c>
    </row>
    <row r="3" spans="2:46" ht="6.95" customHeight="1">
      <c r="B3" s="17"/>
      <c r="C3" s="18"/>
      <c r="D3" s="18"/>
      <c r="E3" s="18"/>
      <c r="F3" s="18"/>
      <c r="G3" s="18"/>
      <c r="H3" s="18"/>
      <c r="I3" s="18"/>
      <c r="J3" s="18"/>
      <c r="K3" s="18"/>
      <c r="L3" s="19"/>
      <c r="AT3" s="16" t="s">
        <v>87</v>
      </c>
    </row>
    <row r="4" spans="2:46" ht="24.95" customHeight="1">
      <c r="B4" s="19"/>
      <c r="D4" s="20" t="s">
        <v>91</v>
      </c>
      <c r="L4" s="19"/>
      <c r="M4" s="87" t="s">
        <v>10</v>
      </c>
      <c r="AT4" s="16" t="s">
        <v>4</v>
      </c>
    </row>
    <row r="5" spans="2:46" ht="6.95" customHeight="1">
      <c r="B5" s="19"/>
      <c r="L5" s="19"/>
    </row>
    <row r="6" spans="2:46" ht="12" customHeight="1">
      <c r="B6" s="19"/>
      <c r="D6" s="26" t="s">
        <v>16</v>
      </c>
      <c r="L6" s="19"/>
    </row>
    <row r="7" spans="2:46" ht="16.5" customHeight="1">
      <c r="B7" s="19"/>
      <c r="E7" s="226" t="str">
        <f>'Rekapitulace stavby'!K6</f>
        <v>ZŠ Dr. Miroslava Tyrše - výměna oken, II. etapa</v>
      </c>
      <c r="F7" s="227"/>
      <c r="G7" s="227"/>
      <c r="H7" s="227"/>
      <c r="L7" s="19"/>
    </row>
    <row r="8" spans="2:46" s="1" customFormat="1" ht="12" customHeight="1">
      <c r="B8" s="31"/>
      <c r="D8" s="26" t="s">
        <v>92</v>
      </c>
      <c r="L8" s="31"/>
    </row>
    <row r="9" spans="2:46" s="1" customFormat="1" ht="30" customHeight="1">
      <c r="B9" s="31"/>
      <c r="E9" s="207" t="s">
        <v>93</v>
      </c>
      <c r="F9" s="228"/>
      <c r="G9" s="228"/>
      <c r="H9" s="228"/>
      <c r="L9" s="31"/>
    </row>
    <row r="10" spans="2:46" s="1" customFormat="1" ht="11.25">
      <c r="B10" s="31"/>
      <c r="L10" s="31"/>
    </row>
    <row r="11" spans="2:46" s="1" customFormat="1" ht="12" customHeight="1">
      <c r="B11" s="31"/>
      <c r="D11" s="26" t="s">
        <v>19</v>
      </c>
      <c r="F11" s="24" t="s">
        <v>1</v>
      </c>
      <c r="I11" s="26" t="s">
        <v>20</v>
      </c>
      <c r="J11" s="24" t="s">
        <v>1</v>
      </c>
      <c r="L11" s="31"/>
    </row>
    <row r="12" spans="2:46" s="1" customFormat="1" ht="12" customHeight="1">
      <c r="B12" s="31"/>
      <c r="D12" s="26" t="s">
        <v>22</v>
      </c>
      <c r="F12" s="24" t="s">
        <v>37</v>
      </c>
      <c r="I12" s="26" t="s">
        <v>24</v>
      </c>
      <c r="J12" s="51">
        <f>'Rekapitulace stavby'!AN8</f>
        <v>44942</v>
      </c>
      <c r="L12" s="31"/>
    </row>
    <row r="13" spans="2:46" s="1" customFormat="1" ht="10.9" customHeight="1">
      <c r="B13" s="31"/>
      <c r="L13" s="31"/>
    </row>
    <row r="14" spans="2:46" s="1" customFormat="1" ht="12" customHeight="1">
      <c r="B14" s="31"/>
      <c r="D14" s="26" t="s">
        <v>27</v>
      </c>
      <c r="I14" s="26" t="s">
        <v>28</v>
      </c>
      <c r="J14" s="24" t="str">
        <f>IF('Rekapitulace stavby'!AN10="","",'Rekapitulace stavby'!AN10)</f>
        <v/>
      </c>
      <c r="L14" s="31"/>
    </row>
    <row r="15" spans="2:46" s="1" customFormat="1" ht="18" customHeight="1">
      <c r="B15" s="31"/>
      <c r="E15" s="24" t="str">
        <f>IF('Rekapitulace stavby'!E11="","",'Rekapitulace stavby'!E11)</f>
        <v>Město Česká Lípa</v>
      </c>
      <c r="I15" s="26" t="s">
        <v>30</v>
      </c>
      <c r="J15" s="24" t="str">
        <f>IF('Rekapitulace stavby'!AN11="","",'Rekapitulace stavby'!AN11)</f>
        <v/>
      </c>
      <c r="L15" s="31"/>
    </row>
    <row r="16" spans="2:46" s="1" customFormat="1" ht="6.95" customHeight="1">
      <c r="B16" s="31"/>
      <c r="L16" s="31"/>
    </row>
    <row r="17" spans="2:12" s="1" customFormat="1" ht="12" customHeight="1">
      <c r="B17" s="31"/>
      <c r="D17" s="26" t="s">
        <v>31</v>
      </c>
      <c r="I17" s="26" t="s">
        <v>28</v>
      </c>
      <c r="J17" s="27" t="str">
        <f>'Rekapitulace stavby'!AN13</f>
        <v>Vyplň údaj</v>
      </c>
      <c r="L17" s="31"/>
    </row>
    <row r="18" spans="2:12" s="1" customFormat="1" ht="18" customHeight="1">
      <c r="B18" s="31"/>
      <c r="E18" s="229" t="str">
        <f>'Rekapitulace stavby'!E14</f>
        <v>Vyplň údaj</v>
      </c>
      <c r="F18" s="191"/>
      <c r="G18" s="191"/>
      <c r="H18" s="191"/>
      <c r="I18" s="26" t="s">
        <v>30</v>
      </c>
      <c r="J18" s="27" t="str">
        <f>'Rekapitulace stavby'!AN14</f>
        <v>Vyplň údaj</v>
      </c>
      <c r="L18" s="31"/>
    </row>
    <row r="19" spans="2:12" s="1" customFormat="1" ht="6.95" customHeight="1">
      <c r="B19" s="31"/>
      <c r="L19" s="31"/>
    </row>
    <row r="20" spans="2:12" s="1" customFormat="1" ht="12" customHeight="1">
      <c r="B20" s="31"/>
      <c r="D20" s="26" t="s">
        <v>33</v>
      </c>
      <c r="I20" s="26" t="s">
        <v>28</v>
      </c>
      <c r="J20" s="24" t="str">
        <f>IF('Rekapitulace stavby'!AN16="","",'Rekapitulace stavby'!AN16)</f>
        <v/>
      </c>
      <c r="L20" s="31"/>
    </row>
    <row r="21" spans="2:12" s="1" customFormat="1" ht="18" customHeight="1">
      <c r="B21" s="31"/>
      <c r="E21" s="24" t="str">
        <f>IF('Rekapitulace stavby'!E17="","",'Rekapitulace stavby'!E17)</f>
        <v>Petr Kubiš</v>
      </c>
      <c r="I21" s="26" t="s">
        <v>30</v>
      </c>
      <c r="J21" s="24" t="str">
        <f>IF('Rekapitulace stavby'!AN17="","",'Rekapitulace stavby'!AN17)</f>
        <v/>
      </c>
      <c r="L21" s="31"/>
    </row>
    <row r="22" spans="2:12" s="1" customFormat="1" ht="6.95" customHeight="1">
      <c r="B22" s="31"/>
      <c r="L22" s="31"/>
    </row>
    <row r="23" spans="2:12" s="1" customFormat="1" ht="12" customHeight="1">
      <c r="B23" s="31"/>
      <c r="D23" s="26" t="s">
        <v>36</v>
      </c>
      <c r="I23" s="26" t="s">
        <v>28</v>
      </c>
      <c r="J23" s="24" t="str">
        <f>IF('Rekapitulace stavby'!AN19="","",'Rekapitulace stavby'!AN19)</f>
        <v/>
      </c>
      <c r="L23" s="31"/>
    </row>
    <row r="24" spans="2:12" s="1" customFormat="1" ht="18" customHeight="1">
      <c r="B24" s="31"/>
      <c r="E24" s="24" t="str">
        <f>IF('Rekapitulace stavby'!E20="","",'Rekapitulace stavby'!E20)</f>
        <v xml:space="preserve"> </v>
      </c>
      <c r="I24" s="26" t="s">
        <v>30</v>
      </c>
      <c r="J24" s="24" t="str">
        <f>IF('Rekapitulace stavby'!AN20="","",'Rekapitulace stavby'!AN20)</f>
        <v/>
      </c>
      <c r="L24" s="31"/>
    </row>
    <row r="25" spans="2:12" s="1" customFormat="1" ht="6.95" customHeight="1">
      <c r="B25" s="31"/>
      <c r="L25" s="31"/>
    </row>
    <row r="26" spans="2:12" s="1" customFormat="1" ht="12" customHeight="1">
      <c r="B26" s="31"/>
      <c r="D26" s="26" t="s">
        <v>38</v>
      </c>
      <c r="L26" s="31"/>
    </row>
    <row r="27" spans="2:12" s="7" customFormat="1" ht="16.5" customHeight="1">
      <c r="B27" s="88"/>
      <c r="E27" s="196" t="s">
        <v>1</v>
      </c>
      <c r="F27" s="196"/>
      <c r="G27" s="196"/>
      <c r="H27" s="196"/>
      <c r="L27" s="88"/>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89" t="s">
        <v>39</v>
      </c>
      <c r="J30" s="65">
        <f>ROUND(J126, 2)</f>
        <v>0</v>
      </c>
      <c r="L30" s="31"/>
    </row>
    <row r="31" spans="2:12" s="1" customFormat="1" ht="6.95" customHeight="1">
      <c r="B31" s="31"/>
      <c r="D31" s="52"/>
      <c r="E31" s="52"/>
      <c r="F31" s="52"/>
      <c r="G31" s="52"/>
      <c r="H31" s="52"/>
      <c r="I31" s="52"/>
      <c r="J31" s="52"/>
      <c r="K31" s="52"/>
      <c r="L31" s="31"/>
    </row>
    <row r="32" spans="2:12" s="1" customFormat="1" ht="14.45" customHeight="1">
      <c r="B32" s="31"/>
      <c r="F32" s="34" t="s">
        <v>41</v>
      </c>
      <c r="I32" s="34" t="s">
        <v>40</v>
      </c>
      <c r="J32" s="34" t="s">
        <v>42</v>
      </c>
      <c r="L32" s="31"/>
    </row>
    <row r="33" spans="2:12" s="1" customFormat="1" ht="14.45" customHeight="1">
      <c r="B33" s="31"/>
      <c r="D33" s="54" t="s">
        <v>43</v>
      </c>
      <c r="E33" s="26" t="s">
        <v>44</v>
      </c>
      <c r="F33" s="90">
        <f>ROUND((SUM(BE126:BE264)),  2)</f>
        <v>0</v>
      </c>
      <c r="I33" s="91">
        <v>0.21</v>
      </c>
      <c r="J33" s="90">
        <f>ROUND(((SUM(BE126:BE264))*I33),  2)</f>
        <v>0</v>
      </c>
      <c r="L33" s="31"/>
    </row>
    <row r="34" spans="2:12" s="1" customFormat="1" ht="14.45" customHeight="1">
      <c r="B34" s="31"/>
      <c r="E34" s="26" t="s">
        <v>45</v>
      </c>
      <c r="F34" s="90">
        <f>ROUND((SUM(BF126:BF264)),  2)</f>
        <v>0</v>
      </c>
      <c r="I34" s="91">
        <v>0.15</v>
      </c>
      <c r="J34" s="90">
        <f>ROUND(((SUM(BF126:BF264))*I34),  2)</f>
        <v>0</v>
      </c>
      <c r="L34" s="31"/>
    </row>
    <row r="35" spans="2:12" s="1" customFormat="1" ht="14.45" hidden="1" customHeight="1">
      <c r="B35" s="31"/>
      <c r="E35" s="26" t="s">
        <v>46</v>
      </c>
      <c r="F35" s="90">
        <f>ROUND((SUM(BG126:BG264)),  2)</f>
        <v>0</v>
      </c>
      <c r="I35" s="91">
        <v>0.21</v>
      </c>
      <c r="J35" s="90">
        <f>0</f>
        <v>0</v>
      </c>
      <c r="L35" s="31"/>
    </row>
    <row r="36" spans="2:12" s="1" customFormat="1" ht="14.45" hidden="1" customHeight="1">
      <c r="B36" s="31"/>
      <c r="E36" s="26" t="s">
        <v>47</v>
      </c>
      <c r="F36" s="90">
        <f>ROUND((SUM(BH126:BH264)),  2)</f>
        <v>0</v>
      </c>
      <c r="I36" s="91">
        <v>0.15</v>
      </c>
      <c r="J36" s="90">
        <f>0</f>
        <v>0</v>
      </c>
      <c r="L36" s="31"/>
    </row>
    <row r="37" spans="2:12" s="1" customFormat="1" ht="14.45" hidden="1" customHeight="1">
      <c r="B37" s="31"/>
      <c r="E37" s="26" t="s">
        <v>48</v>
      </c>
      <c r="F37" s="90">
        <f>ROUND((SUM(BI126:BI264)),  2)</f>
        <v>0</v>
      </c>
      <c r="I37" s="91">
        <v>0</v>
      </c>
      <c r="J37" s="90">
        <f>0</f>
        <v>0</v>
      </c>
      <c r="L37" s="31"/>
    </row>
    <row r="38" spans="2:12" s="1" customFormat="1" ht="6.95" customHeight="1">
      <c r="B38" s="31"/>
      <c r="L38" s="31"/>
    </row>
    <row r="39" spans="2:12" s="1" customFormat="1" ht="25.35" customHeight="1">
      <c r="B39" s="31"/>
      <c r="C39" s="92"/>
      <c r="D39" s="93" t="s">
        <v>49</v>
      </c>
      <c r="E39" s="56"/>
      <c r="F39" s="56"/>
      <c r="G39" s="94" t="s">
        <v>50</v>
      </c>
      <c r="H39" s="95" t="s">
        <v>51</v>
      </c>
      <c r="I39" s="56"/>
      <c r="J39" s="96">
        <f>SUM(J30:J37)</f>
        <v>0</v>
      </c>
      <c r="K39" s="97"/>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52</v>
      </c>
      <c r="E50" s="41"/>
      <c r="F50" s="41"/>
      <c r="G50" s="40" t="s">
        <v>53</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54</v>
      </c>
      <c r="E61" s="33"/>
      <c r="F61" s="98" t="s">
        <v>55</v>
      </c>
      <c r="G61" s="42" t="s">
        <v>54</v>
      </c>
      <c r="H61" s="33"/>
      <c r="I61" s="33"/>
      <c r="J61" s="99" t="s">
        <v>55</v>
      </c>
      <c r="K61" s="33"/>
      <c r="L61" s="31"/>
    </row>
    <row r="62" spans="2:12" ht="11.25">
      <c r="B62" s="19"/>
      <c r="L62" s="19"/>
    </row>
    <row r="63" spans="2:12" ht="11.25">
      <c r="B63" s="19"/>
      <c r="L63" s="19"/>
    </row>
    <row r="64" spans="2:12" ht="11.25">
      <c r="B64" s="19"/>
      <c r="L64" s="19"/>
    </row>
    <row r="65" spans="2:12" s="1" customFormat="1" ht="12.75">
      <c r="B65" s="31"/>
      <c r="D65" s="40" t="s">
        <v>56</v>
      </c>
      <c r="E65" s="41"/>
      <c r="F65" s="41"/>
      <c r="G65" s="40" t="s">
        <v>57</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54</v>
      </c>
      <c r="E76" s="33"/>
      <c r="F76" s="98" t="s">
        <v>55</v>
      </c>
      <c r="G76" s="42" t="s">
        <v>54</v>
      </c>
      <c r="H76" s="33"/>
      <c r="I76" s="33"/>
      <c r="J76" s="99" t="s">
        <v>55</v>
      </c>
      <c r="K76" s="33"/>
      <c r="L76" s="31"/>
    </row>
    <row r="77" spans="2:12" s="1" customFormat="1" ht="14.45" customHeight="1">
      <c r="B77" s="43"/>
      <c r="C77" s="44"/>
      <c r="D77" s="44"/>
      <c r="E77" s="44"/>
      <c r="F77" s="44"/>
      <c r="G77" s="44"/>
      <c r="H77" s="44"/>
      <c r="I77" s="44"/>
      <c r="J77" s="44"/>
      <c r="K77" s="44"/>
      <c r="L77" s="31"/>
    </row>
    <row r="81" spans="2:47" s="1" customFormat="1" ht="6.95" customHeight="1">
      <c r="B81" s="45"/>
      <c r="C81" s="46"/>
      <c r="D81" s="46"/>
      <c r="E81" s="46"/>
      <c r="F81" s="46"/>
      <c r="G81" s="46"/>
      <c r="H81" s="46"/>
      <c r="I81" s="46"/>
      <c r="J81" s="46"/>
      <c r="K81" s="46"/>
      <c r="L81" s="31"/>
    </row>
    <row r="82" spans="2:47" s="1" customFormat="1" ht="24.95" customHeight="1">
      <c r="B82" s="31"/>
      <c r="C82" s="20" t="s">
        <v>94</v>
      </c>
      <c r="L82" s="31"/>
    </row>
    <row r="83" spans="2:47" s="1" customFormat="1" ht="6.95" customHeight="1">
      <c r="B83" s="31"/>
      <c r="L83" s="31"/>
    </row>
    <row r="84" spans="2:47" s="1" customFormat="1" ht="12" customHeight="1">
      <c r="B84" s="31"/>
      <c r="C84" s="26" t="s">
        <v>16</v>
      </c>
      <c r="L84" s="31"/>
    </row>
    <row r="85" spans="2:47" s="1" customFormat="1" ht="16.5" customHeight="1">
      <c r="B85" s="31"/>
      <c r="E85" s="226" t="str">
        <f>E7</f>
        <v>ZŠ Dr. Miroslava Tyrše - výměna oken, II. etapa</v>
      </c>
      <c r="F85" s="227"/>
      <c r="G85" s="227"/>
      <c r="H85" s="227"/>
      <c r="L85" s="31"/>
    </row>
    <row r="86" spans="2:47" s="1" customFormat="1" ht="12" customHeight="1">
      <c r="B86" s="31"/>
      <c r="C86" s="26" t="s">
        <v>92</v>
      </c>
      <c r="L86" s="31"/>
    </row>
    <row r="87" spans="2:47" s="1" customFormat="1" ht="30" customHeight="1">
      <c r="B87" s="31"/>
      <c r="E87" s="207" t="str">
        <f>E9</f>
        <v>221229-1 - ZŠ Dr. Miroslava Tyrše - výměna oken, II. etapa</v>
      </c>
      <c r="F87" s="228"/>
      <c r="G87" s="228"/>
      <c r="H87" s="228"/>
      <c r="L87" s="31"/>
    </row>
    <row r="88" spans="2:47" s="1" customFormat="1" ht="6.95" customHeight="1">
      <c r="B88" s="31"/>
      <c r="L88" s="31"/>
    </row>
    <row r="89" spans="2:47" s="1" customFormat="1" ht="12" customHeight="1">
      <c r="B89" s="31"/>
      <c r="C89" s="26" t="s">
        <v>22</v>
      </c>
      <c r="F89" s="24" t="str">
        <f>F12</f>
        <v xml:space="preserve"> </v>
      </c>
      <c r="I89" s="26" t="s">
        <v>24</v>
      </c>
      <c r="J89" s="51">
        <f>IF(J12="","",J12)</f>
        <v>44942</v>
      </c>
      <c r="L89" s="31"/>
    </row>
    <row r="90" spans="2:47" s="1" customFormat="1" ht="6.95" customHeight="1">
      <c r="B90" s="31"/>
      <c r="L90" s="31"/>
    </row>
    <row r="91" spans="2:47" s="1" customFormat="1" ht="15.2" customHeight="1">
      <c r="B91" s="31"/>
      <c r="C91" s="26" t="s">
        <v>27</v>
      </c>
      <c r="F91" s="24" t="str">
        <f>E15</f>
        <v>Město Česká Lípa</v>
      </c>
      <c r="I91" s="26" t="s">
        <v>33</v>
      </c>
      <c r="J91" s="29" t="str">
        <f>E21</f>
        <v>Petr Kubiš</v>
      </c>
      <c r="L91" s="31"/>
    </row>
    <row r="92" spans="2:47" s="1" customFormat="1" ht="15.2" customHeight="1">
      <c r="B92" s="31"/>
      <c r="C92" s="26" t="s">
        <v>31</v>
      </c>
      <c r="F92" s="24" t="str">
        <f>IF(E18="","",E18)</f>
        <v>Vyplň údaj</v>
      </c>
      <c r="I92" s="26" t="s">
        <v>36</v>
      </c>
      <c r="J92" s="29" t="str">
        <f>E24</f>
        <v xml:space="preserve"> </v>
      </c>
      <c r="L92" s="31"/>
    </row>
    <row r="93" spans="2:47" s="1" customFormat="1" ht="10.35" customHeight="1">
      <c r="B93" s="31"/>
      <c r="L93" s="31"/>
    </row>
    <row r="94" spans="2:47" s="1" customFormat="1" ht="29.25" customHeight="1">
      <c r="B94" s="31"/>
      <c r="C94" s="100" t="s">
        <v>95</v>
      </c>
      <c r="D94" s="92"/>
      <c r="E94" s="92"/>
      <c r="F94" s="92"/>
      <c r="G94" s="92"/>
      <c r="H94" s="92"/>
      <c r="I94" s="92"/>
      <c r="J94" s="101" t="s">
        <v>96</v>
      </c>
      <c r="K94" s="92"/>
      <c r="L94" s="31"/>
    </row>
    <row r="95" spans="2:47" s="1" customFormat="1" ht="10.35" customHeight="1">
      <c r="B95" s="31"/>
      <c r="L95" s="31"/>
    </row>
    <row r="96" spans="2:47" s="1" customFormat="1" ht="22.9" customHeight="1">
      <c r="B96" s="31"/>
      <c r="C96" s="102" t="s">
        <v>97</v>
      </c>
      <c r="J96" s="65">
        <f>J126</f>
        <v>0</v>
      </c>
      <c r="L96" s="31"/>
      <c r="AU96" s="16" t="s">
        <v>98</v>
      </c>
    </row>
    <row r="97" spans="2:12" s="8" customFormat="1" ht="24.95" customHeight="1">
      <c r="B97" s="103"/>
      <c r="D97" s="104" t="s">
        <v>99</v>
      </c>
      <c r="E97" s="105"/>
      <c r="F97" s="105"/>
      <c r="G97" s="105"/>
      <c r="H97" s="105"/>
      <c r="I97" s="105"/>
      <c r="J97" s="106">
        <f>J127</f>
        <v>0</v>
      </c>
      <c r="L97" s="103"/>
    </row>
    <row r="98" spans="2:12" s="9" customFormat="1" ht="19.899999999999999" customHeight="1">
      <c r="B98" s="107"/>
      <c r="D98" s="108" t="s">
        <v>100</v>
      </c>
      <c r="E98" s="109"/>
      <c r="F98" s="109"/>
      <c r="G98" s="109"/>
      <c r="H98" s="109"/>
      <c r="I98" s="109"/>
      <c r="J98" s="110">
        <f>J128</f>
        <v>0</v>
      </c>
      <c r="L98" s="107"/>
    </row>
    <row r="99" spans="2:12" s="9" customFormat="1" ht="19.899999999999999" customHeight="1">
      <c r="B99" s="107"/>
      <c r="D99" s="108" t="s">
        <v>101</v>
      </c>
      <c r="E99" s="109"/>
      <c r="F99" s="109"/>
      <c r="G99" s="109"/>
      <c r="H99" s="109"/>
      <c r="I99" s="109"/>
      <c r="J99" s="110">
        <f>J157</f>
        <v>0</v>
      </c>
      <c r="L99" s="107"/>
    </row>
    <row r="100" spans="2:12" s="9" customFormat="1" ht="19.899999999999999" customHeight="1">
      <c r="B100" s="107"/>
      <c r="D100" s="108" t="s">
        <v>102</v>
      </c>
      <c r="E100" s="109"/>
      <c r="F100" s="109"/>
      <c r="G100" s="109"/>
      <c r="H100" s="109"/>
      <c r="I100" s="109"/>
      <c r="J100" s="110">
        <f>J172</f>
        <v>0</v>
      </c>
      <c r="L100" s="107"/>
    </row>
    <row r="101" spans="2:12" s="9" customFormat="1" ht="19.899999999999999" customHeight="1">
      <c r="B101" s="107"/>
      <c r="D101" s="108" t="s">
        <v>103</v>
      </c>
      <c r="E101" s="109"/>
      <c r="F101" s="109"/>
      <c r="G101" s="109"/>
      <c r="H101" s="109"/>
      <c r="I101" s="109"/>
      <c r="J101" s="110">
        <f>J183</f>
        <v>0</v>
      </c>
      <c r="L101" s="107"/>
    </row>
    <row r="102" spans="2:12" s="8" customFormat="1" ht="24.95" customHeight="1">
      <c r="B102" s="103"/>
      <c r="D102" s="104" t="s">
        <v>104</v>
      </c>
      <c r="E102" s="105"/>
      <c r="F102" s="105"/>
      <c r="G102" s="105"/>
      <c r="H102" s="105"/>
      <c r="I102" s="105"/>
      <c r="J102" s="106">
        <f>J188</f>
        <v>0</v>
      </c>
      <c r="L102" s="103"/>
    </row>
    <row r="103" spans="2:12" s="9" customFormat="1" ht="19.899999999999999" customHeight="1">
      <c r="B103" s="107"/>
      <c r="D103" s="108" t="s">
        <v>105</v>
      </c>
      <c r="E103" s="109"/>
      <c r="F103" s="109"/>
      <c r="G103" s="109"/>
      <c r="H103" s="109"/>
      <c r="I103" s="109"/>
      <c r="J103" s="110">
        <f>J189</f>
        <v>0</v>
      </c>
      <c r="L103" s="107"/>
    </row>
    <row r="104" spans="2:12" s="9" customFormat="1" ht="19.899999999999999" customHeight="1">
      <c r="B104" s="107"/>
      <c r="D104" s="108" t="s">
        <v>106</v>
      </c>
      <c r="E104" s="109"/>
      <c r="F104" s="109"/>
      <c r="G104" s="109"/>
      <c r="H104" s="109"/>
      <c r="I104" s="109"/>
      <c r="J104" s="110">
        <f>J196</f>
        <v>0</v>
      </c>
      <c r="L104" s="107"/>
    </row>
    <row r="105" spans="2:12" s="9" customFormat="1" ht="19.899999999999999" customHeight="1">
      <c r="B105" s="107"/>
      <c r="D105" s="108" t="s">
        <v>107</v>
      </c>
      <c r="E105" s="109"/>
      <c r="F105" s="109"/>
      <c r="G105" s="109"/>
      <c r="H105" s="109"/>
      <c r="I105" s="109"/>
      <c r="J105" s="110">
        <f>J227</f>
        <v>0</v>
      </c>
      <c r="L105" s="107"/>
    </row>
    <row r="106" spans="2:12" s="9" customFormat="1" ht="19.899999999999999" customHeight="1">
      <c r="B106" s="107"/>
      <c r="D106" s="108" t="s">
        <v>108</v>
      </c>
      <c r="E106" s="109"/>
      <c r="F106" s="109"/>
      <c r="G106" s="109"/>
      <c r="H106" s="109"/>
      <c r="I106" s="109"/>
      <c r="J106" s="110">
        <f>J234</f>
        <v>0</v>
      </c>
      <c r="L106" s="107"/>
    </row>
    <row r="107" spans="2:12" s="1" customFormat="1" ht="21.75" customHeight="1">
      <c r="B107" s="31"/>
      <c r="L107" s="31"/>
    </row>
    <row r="108" spans="2:12" s="1" customFormat="1" ht="6.95" customHeight="1">
      <c r="B108" s="43"/>
      <c r="C108" s="44"/>
      <c r="D108" s="44"/>
      <c r="E108" s="44"/>
      <c r="F108" s="44"/>
      <c r="G108" s="44"/>
      <c r="H108" s="44"/>
      <c r="I108" s="44"/>
      <c r="J108" s="44"/>
      <c r="K108" s="44"/>
      <c r="L108" s="31"/>
    </row>
    <row r="112" spans="2:12" s="1" customFormat="1" ht="6.95" customHeight="1">
      <c r="B112" s="45"/>
      <c r="C112" s="46"/>
      <c r="D112" s="46"/>
      <c r="E112" s="46"/>
      <c r="F112" s="46"/>
      <c r="G112" s="46"/>
      <c r="H112" s="46"/>
      <c r="I112" s="46"/>
      <c r="J112" s="46"/>
      <c r="K112" s="46"/>
      <c r="L112" s="31"/>
    </row>
    <row r="113" spans="2:63" s="1" customFormat="1" ht="24.95" customHeight="1">
      <c r="B113" s="31"/>
      <c r="C113" s="20" t="s">
        <v>109</v>
      </c>
      <c r="L113" s="31"/>
    </row>
    <row r="114" spans="2:63" s="1" customFormat="1" ht="6.95" customHeight="1">
      <c r="B114" s="31"/>
      <c r="L114" s="31"/>
    </row>
    <row r="115" spans="2:63" s="1" customFormat="1" ht="12" customHeight="1">
      <c r="B115" s="31"/>
      <c r="C115" s="26" t="s">
        <v>16</v>
      </c>
      <c r="L115" s="31"/>
    </row>
    <row r="116" spans="2:63" s="1" customFormat="1" ht="16.5" customHeight="1">
      <c r="B116" s="31"/>
      <c r="E116" s="226" t="str">
        <f>E7</f>
        <v>ZŠ Dr. Miroslava Tyrše - výměna oken, II. etapa</v>
      </c>
      <c r="F116" s="227"/>
      <c r="G116" s="227"/>
      <c r="H116" s="227"/>
      <c r="L116" s="31"/>
    </row>
    <row r="117" spans="2:63" s="1" customFormat="1" ht="12" customHeight="1">
      <c r="B117" s="31"/>
      <c r="C117" s="26" t="s">
        <v>92</v>
      </c>
      <c r="L117" s="31"/>
    </row>
    <row r="118" spans="2:63" s="1" customFormat="1" ht="30" customHeight="1">
      <c r="B118" s="31"/>
      <c r="E118" s="207" t="str">
        <f>E9</f>
        <v>221229-1 - ZŠ Dr. Miroslava Tyrše - výměna oken, II. etapa</v>
      </c>
      <c r="F118" s="228"/>
      <c r="G118" s="228"/>
      <c r="H118" s="228"/>
      <c r="L118" s="31"/>
    </row>
    <row r="119" spans="2:63" s="1" customFormat="1" ht="6.95" customHeight="1">
      <c r="B119" s="31"/>
      <c r="L119" s="31"/>
    </row>
    <row r="120" spans="2:63" s="1" customFormat="1" ht="12" customHeight="1">
      <c r="B120" s="31"/>
      <c r="C120" s="26" t="s">
        <v>22</v>
      </c>
      <c r="F120" s="24" t="str">
        <f>F12</f>
        <v xml:space="preserve"> </v>
      </c>
      <c r="I120" s="26" t="s">
        <v>24</v>
      </c>
      <c r="J120" s="51">
        <f>IF(J12="","",J12)</f>
        <v>44942</v>
      </c>
      <c r="L120" s="31"/>
    </row>
    <row r="121" spans="2:63" s="1" customFormat="1" ht="6.95" customHeight="1">
      <c r="B121" s="31"/>
      <c r="L121" s="31"/>
    </row>
    <row r="122" spans="2:63" s="1" customFormat="1" ht="15.2" customHeight="1">
      <c r="B122" s="31"/>
      <c r="C122" s="26" t="s">
        <v>27</v>
      </c>
      <c r="F122" s="24" t="str">
        <f>E15</f>
        <v>Město Česká Lípa</v>
      </c>
      <c r="I122" s="26" t="s">
        <v>33</v>
      </c>
      <c r="J122" s="29" t="str">
        <f>E21</f>
        <v>Petr Kubiš</v>
      </c>
      <c r="L122" s="31"/>
    </row>
    <row r="123" spans="2:63" s="1" customFormat="1" ht="15.2" customHeight="1">
      <c r="B123" s="31"/>
      <c r="C123" s="26" t="s">
        <v>31</v>
      </c>
      <c r="F123" s="24" t="str">
        <f>IF(E18="","",E18)</f>
        <v>Vyplň údaj</v>
      </c>
      <c r="I123" s="26" t="s">
        <v>36</v>
      </c>
      <c r="J123" s="29" t="str">
        <f>E24</f>
        <v xml:space="preserve"> </v>
      </c>
      <c r="L123" s="31"/>
    </row>
    <row r="124" spans="2:63" s="1" customFormat="1" ht="10.35" customHeight="1">
      <c r="B124" s="31"/>
      <c r="L124" s="31"/>
    </row>
    <row r="125" spans="2:63" s="10" customFormat="1" ht="29.25" customHeight="1">
      <c r="B125" s="111"/>
      <c r="C125" s="112" t="s">
        <v>110</v>
      </c>
      <c r="D125" s="113" t="s">
        <v>64</v>
      </c>
      <c r="E125" s="113" t="s">
        <v>60</v>
      </c>
      <c r="F125" s="113" t="s">
        <v>61</v>
      </c>
      <c r="G125" s="113" t="s">
        <v>111</v>
      </c>
      <c r="H125" s="113" t="s">
        <v>112</v>
      </c>
      <c r="I125" s="113" t="s">
        <v>113</v>
      </c>
      <c r="J125" s="113" t="s">
        <v>96</v>
      </c>
      <c r="K125" s="114" t="s">
        <v>114</v>
      </c>
      <c r="L125" s="111"/>
      <c r="M125" s="58" t="s">
        <v>1</v>
      </c>
      <c r="N125" s="59" t="s">
        <v>43</v>
      </c>
      <c r="O125" s="59" t="s">
        <v>115</v>
      </c>
      <c r="P125" s="59" t="s">
        <v>116</v>
      </c>
      <c r="Q125" s="59" t="s">
        <v>117</v>
      </c>
      <c r="R125" s="59" t="s">
        <v>118</v>
      </c>
      <c r="S125" s="59" t="s">
        <v>119</v>
      </c>
      <c r="T125" s="60" t="s">
        <v>120</v>
      </c>
    </row>
    <row r="126" spans="2:63" s="1" customFormat="1" ht="22.9" customHeight="1">
      <c r="B126" s="31"/>
      <c r="C126" s="63" t="s">
        <v>121</v>
      </c>
      <c r="J126" s="115">
        <f>BK126</f>
        <v>0</v>
      </c>
      <c r="L126" s="31"/>
      <c r="M126" s="61"/>
      <c r="N126" s="52"/>
      <c r="O126" s="52"/>
      <c r="P126" s="116">
        <f>P127+P188</f>
        <v>0</v>
      </c>
      <c r="Q126" s="52"/>
      <c r="R126" s="116">
        <f>R127+R188</f>
        <v>1.4642356869599999</v>
      </c>
      <c r="S126" s="52"/>
      <c r="T126" s="117">
        <f>T127+T188</f>
        <v>4.2724574000000004</v>
      </c>
      <c r="AT126" s="16" t="s">
        <v>78</v>
      </c>
      <c r="AU126" s="16" t="s">
        <v>98</v>
      </c>
      <c r="BK126" s="118">
        <f>BK127+BK188</f>
        <v>0</v>
      </c>
    </row>
    <row r="127" spans="2:63" s="11" customFormat="1" ht="25.9" customHeight="1">
      <c r="B127" s="119"/>
      <c r="D127" s="120" t="s">
        <v>78</v>
      </c>
      <c r="E127" s="121" t="s">
        <v>122</v>
      </c>
      <c r="F127" s="121" t="s">
        <v>123</v>
      </c>
      <c r="I127" s="122"/>
      <c r="J127" s="123">
        <f>BK127</f>
        <v>0</v>
      </c>
      <c r="L127" s="119"/>
      <c r="M127" s="124"/>
      <c r="P127" s="125">
        <f>P128+P157+P172+P183</f>
        <v>0</v>
      </c>
      <c r="R127" s="125">
        <f>R128+R157+R172+R183</f>
        <v>1.1870430199999999</v>
      </c>
      <c r="T127" s="126">
        <f>T128+T157+T172+T183</f>
        <v>4.2515200000000002</v>
      </c>
      <c r="AR127" s="120" t="s">
        <v>21</v>
      </c>
      <c r="AT127" s="127" t="s">
        <v>78</v>
      </c>
      <c r="AU127" s="127" t="s">
        <v>79</v>
      </c>
      <c r="AY127" s="120" t="s">
        <v>124</v>
      </c>
      <c r="BK127" s="128">
        <f>BK128+BK157+BK172+BK183</f>
        <v>0</v>
      </c>
    </row>
    <row r="128" spans="2:63" s="11" customFormat="1" ht="22.9" customHeight="1">
      <c r="B128" s="119"/>
      <c r="D128" s="120" t="s">
        <v>78</v>
      </c>
      <c r="E128" s="129" t="s">
        <v>125</v>
      </c>
      <c r="F128" s="129" t="s">
        <v>126</v>
      </c>
      <c r="I128" s="122"/>
      <c r="J128" s="130">
        <f>BK128</f>
        <v>0</v>
      </c>
      <c r="L128" s="119"/>
      <c r="M128" s="124"/>
      <c r="P128" s="125">
        <f>SUM(P129:P156)</f>
        <v>0</v>
      </c>
      <c r="R128" s="125">
        <f>SUM(R129:R156)</f>
        <v>1.1870430199999999</v>
      </c>
      <c r="T128" s="126">
        <f>SUM(T129:T156)</f>
        <v>0</v>
      </c>
      <c r="AR128" s="120" t="s">
        <v>21</v>
      </c>
      <c r="AT128" s="127" t="s">
        <v>78</v>
      </c>
      <c r="AU128" s="127" t="s">
        <v>21</v>
      </c>
      <c r="AY128" s="120" t="s">
        <v>124</v>
      </c>
      <c r="BK128" s="128">
        <f>SUM(BK129:BK156)</f>
        <v>0</v>
      </c>
    </row>
    <row r="129" spans="2:65" s="1" customFormat="1" ht="24.2" customHeight="1">
      <c r="B129" s="31"/>
      <c r="C129" s="131" t="s">
        <v>21</v>
      </c>
      <c r="D129" s="131" t="s">
        <v>127</v>
      </c>
      <c r="E129" s="132" t="s">
        <v>128</v>
      </c>
      <c r="F129" s="133" t="s">
        <v>129</v>
      </c>
      <c r="G129" s="134" t="s">
        <v>130</v>
      </c>
      <c r="H129" s="135">
        <v>67.540000000000006</v>
      </c>
      <c r="I129" s="136"/>
      <c r="J129" s="137">
        <f>ROUND(I129*H129,2)</f>
        <v>0</v>
      </c>
      <c r="K129" s="133" t="s">
        <v>131</v>
      </c>
      <c r="L129" s="31"/>
      <c r="M129" s="138" t="s">
        <v>1</v>
      </c>
      <c r="N129" s="139" t="s">
        <v>44</v>
      </c>
      <c r="P129" s="140">
        <f>O129*H129</f>
        <v>0</v>
      </c>
      <c r="Q129" s="140">
        <v>2.63E-4</v>
      </c>
      <c r="R129" s="140">
        <f>Q129*H129</f>
        <v>1.7763020000000001E-2</v>
      </c>
      <c r="S129" s="140">
        <v>0</v>
      </c>
      <c r="T129" s="141">
        <f>S129*H129</f>
        <v>0</v>
      </c>
      <c r="AR129" s="142" t="s">
        <v>132</v>
      </c>
      <c r="AT129" s="142" t="s">
        <v>127</v>
      </c>
      <c r="AU129" s="142" t="s">
        <v>87</v>
      </c>
      <c r="AY129" s="16" t="s">
        <v>124</v>
      </c>
      <c r="BE129" s="143">
        <f>IF(N129="základní",J129,0)</f>
        <v>0</v>
      </c>
      <c r="BF129" s="143">
        <f>IF(N129="snížená",J129,0)</f>
        <v>0</v>
      </c>
      <c r="BG129" s="143">
        <f>IF(N129="zákl. přenesená",J129,0)</f>
        <v>0</v>
      </c>
      <c r="BH129" s="143">
        <f>IF(N129="sníž. přenesená",J129,0)</f>
        <v>0</v>
      </c>
      <c r="BI129" s="143">
        <f>IF(N129="nulová",J129,0)</f>
        <v>0</v>
      </c>
      <c r="BJ129" s="16" t="s">
        <v>21</v>
      </c>
      <c r="BK129" s="143">
        <f>ROUND(I129*H129,2)</f>
        <v>0</v>
      </c>
      <c r="BL129" s="16" t="s">
        <v>132</v>
      </c>
      <c r="BM129" s="142" t="s">
        <v>133</v>
      </c>
    </row>
    <row r="130" spans="2:65" s="1" customFormat="1" ht="19.5">
      <c r="B130" s="31"/>
      <c r="D130" s="144" t="s">
        <v>134</v>
      </c>
      <c r="F130" s="145" t="s">
        <v>135</v>
      </c>
      <c r="I130" s="146"/>
      <c r="L130" s="31"/>
      <c r="M130" s="147"/>
      <c r="T130" s="55"/>
      <c r="AT130" s="16" t="s">
        <v>134</v>
      </c>
      <c r="AU130" s="16" t="s">
        <v>87</v>
      </c>
    </row>
    <row r="131" spans="2:65" s="1" customFormat="1" ht="11.25">
      <c r="B131" s="31"/>
      <c r="D131" s="148" t="s">
        <v>136</v>
      </c>
      <c r="F131" s="149" t="s">
        <v>137</v>
      </c>
      <c r="I131" s="146"/>
      <c r="L131" s="31"/>
      <c r="M131" s="147"/>
      <c r="T131" s="55"/>
      <c r="AT131" s="16" t="s">
        <v>136</v>
      </c>
      <c r="AU131" s="16" t="s">
        <v>87</v>
      </c>
    </row>
    <row r="132" spans="2:65" s="12" customFormat="1" ht="11.25">
      <c r="B132" s="150"/>
      <c r="D132" s="144" t="s">
        <v>138</v>
      </c>
      <c r="E132" s="151" t="s">
        <v>1</v>
      </c>
      <c r="F132" s="152" t="s">
        <v>139</v>
      </c>
      <c r="H132" s="151" t="s">
        <v>1</v>
      </c>
      <c r="I132" s="153"/>
      <c r="L132" s="150"/>
      <c r="M132" s="154"/>
      <c r="T132" s="155"/>
      <c r="AT132" s="151" t="s">
        <v>138</v>
      </c>
      <c r="AU132" s="151" t="s">
        <v>87</v>
      </c>
      <c r="AV132" s="12" t="s">
        <v>21</v>
      </c>
      <c r="AW132" s="12" t="s">
        <v>35</v>
      </c>
      <c r="AX132" s="12" t="s">
        <v>79</v>
      </c>
      <c r="AY132" s="151" t="s">
        <v>124</v>
      </c>
    </row>
    <row r="133" spans="2:65" s="13" customFormat="1" ht="11.25">
      <c r="B133" s="156"/>
      <c r="D133" s="144" t="s">
        <v>138</v>
      </c>
      <c r="E133" s="157" t="s">
        <v>1</v>
      </c>
      <c r="F133" s="158" t="s">
        <v>140</v>
      </c>
      <c r="H133" s="159">
        <v>57.54</v>
      </c>
      <c r="I133" s="160"/>
      <c r="L133" s="156"/>
      <c r="M133" s="161"/>
      <c r="T133" s="162"/>
      <c r="AT133" s="157" t="s">
        <v>138</v>
      </c>
      <c r="AU133" s="157" t="s">
        <v>87</v>
      </c>
      <c r="AV133" s="13" t="s">
        <v>87</v>
      </c>
      <c r="AW133" s="13" t="s">
        <v>35</v>
      </c>
      <c r="AX133" s="13" t="s">
        <v>79</v>
      </c>
      <c r="AY133" s="157" t="s">
        <v>124</v>
      </c>
    </row>
    <row r="134" spans="2:65" s="12" customFormat="1" ht="11.25">
      <c r="B134" s="150"/>
      <c r="D134" s="144" t="s">
        <v>138</v>
      </c>
      <c r="E134" s="151" t="s">
        <v>1</v>
      </c>
      <c r="F134" s="152" t="s">
        <v>141</v>
      </c>
      <c r="H134" s="151" t="s">
        <v>1</v>
      </c>
      <c r="I134" s="153"/>
      <c r="L134" s="150"/>
      <c r="M134" s="154"/>
      <c r="T134" s="155"/>
      <c r="AT134" s="151" t="s">
        <v>138</v>
      </c>
      <c r="AU134" s="151" t="s">
        <v>87</v>
      </c>
      <c r="AV134" s="12" t="s">
        <v>21</v>
      </c>
      <c r="AW134" s="12" t="s">
        <v>35</v>
      </c>
      <c r="AX134" s="12" t="s">
        <v>79</v>
      </c>
      <c r="AY134" s="151" t="s">
        <v>124</v>
      </c>
    </row>
    <row r="135" spans="2:65" s="13" customFormat="1" ht="11.25">
      <c r="B135" s="156"/>
      <c r="D135" s="144" t="s">
        <v>138</v>
      </c>
      <c r="E135" s="157" t="s">
        <v>1</v>
      </c>
      <c r="F135" s="158" t="s">
        <v>142</v>
      </c>
      <c r="H135" s="159">
        <v>10</v>
      </c>
      <c r="I135" s="160"/>
      <c r="L135" s="156"/>
      <c r="M135" s="161"/>
      <c r="T135" s="162"/>
      <c r="AT135" s="157" t="s">
        <v>138</v>
      </c>
      <c r="AU135" s="157" t="s">
        <v>87</v>
      </c>
      <c r="AV135" s="13" t="s">
        <v>87</v>
      </c>
      <c r="AW135" s="13" t="s">
        <v>35</v>
      </c>
      <c r="AX135" s="13" t="s">
        <v>79</v>
      </c>
      <c r="AY135" s="157" t="s">
        <v>124</v>
      </c>
    </row>
    <row r="136" spans="2:65" s="14" customFormat="1" ht="11.25">
      <c r="B136" s="163"/>
      <c r="D136" s="144" t="s">
        <v>138</v>
      </c>
      <c r="E136" s="164" t="s">
        <v>1</v>
      </c>
      <c r="F136" s="165" t="s">
        <v>143</v>
      </c>
      <c r="H136" s="166">
        <v>67.539999999999992</v>
      </c>
      <c r="I136" s="167"/>
      <c r="L136" s="163"/>
      <c r="M136" s="168"/>
      <c r="T136" s="169"/>
      <c r="AT136" s="164" t="s">
        <v>138</v>
      </c>
      <c r="AU136" s="164" t="s">
        <v>87</v>
      </c>
      <c r="AV136" s="14" t="s">
        <v>132</v>
      </c>
      <c r="AW136" s="14" t="s">
        <v>35</v>
      </c>
      <c r="AX136" s="14" t="s">
        <v>21</v>
      </c>
      <c r="AY136" s="164" t="s">
        <v>124</v>
      </c>
    </row>
    <row r="137" spans="2:65" s="1" customFormat="1" ht="24.2" customHeight="1">
      <c r="B137" s="31"/>
      <c r="C137" s="131" t="s">
        <v>87</v>
      </c>
      <c r="D137" s="131" t="s">
        <v>127</v>
      </c>
      <c r="E137" s="132" t="s">
        <v>144</v>
      </c>
      <c r="F137" s="133" t="s">
        <v>145</v>
      </c>
      <c r="G137" s="134" t="s">
        <v>130</v>
      </c>
      <c r="H137" s="135">
        <v>67.540000000000006</v>
      </c>
      <c r="I137" s="136"/>
      <c r="J137" s="137">
        <f>ROUND(I137*H137,2)</f>
        <v>0</v>
      </c>
      <c r="K137" s="133" t="s">
        <v>1</v>
      </c>
      <c r="L137" s="31"/>
      <c r="M137" s="138" t="s">
        <v>1</v>
      </c>
      <c r="N137" s="139" t="s">
        <v>44</v>
      </c>
      <c r="P137" s="140">
        <f>O137*H137</f>
        <v>0</v>
      </c>
      <c r="Q137" s="140">
        <v>0</v>
      </c>
      <c r="R137" s="140">
        <f>Q137*H137</f>
        <v>0</v>
      </c>
      <c r="S137" s="140">
        <v>0</v>
      </c>
      <c r="T137" s="141">
        <f>S137*H137</f>
        <v>0</v>
      </c>
      <c r="AR137" s="142" t="s">
        <v>132</v>
      </c>
      <c r="AT137" s="142" t="s">
        <v>127</v>
      </c>
      <c r="AU137" s="142" t="s">
        <v>87</v>
      </c>
      <c r="AY137" s="16" t="s">
        <v>124</v>
      </c>
      <c r="BE137" s="143">
        <f>IF(N137="základní",J137,0)</f>
        <v>0</v>
      </c>
      <c r="BF137" s="143">
        <f>IF(N137="snížená",J137,0)</f>
        <v>0</v>
      </c>
      <c r="BG137" s="143">
        <f>IF(N137="zákl. přenesená",J137,0)</f>
        <v>0</v>
      </c>
      <c r="BH137" s="143">
        <f>IF(N137="sníž. přenesená",J137,0)</f>
        <v>0</v>
      </c>
      <c r="BI137" s="143">
        <f>IF(N137="nulová",J137,0)</f>
        <v>0</v>
      </c>
      <c r="BJ137" s="16" t="s">
        <v>21</v>
      </c>
      <c r="BK137" s="143">
        <f>ROUND(I137*H137,2)</f>
        <v>0</v>
      </c>
      <c r="BL137" s="16" t="s">
        <v>132</v>
      </c>
      <c r="BM137" s="142" t="s">
        <v>146</v>
      </c>
    </row>
    <row r="138" spans="2:65" s="1" customFormat="1" ht="19.5">
      <c r="B138" s="31"/>
      <c r="D138" s="144" t="s">
        <v>134</v>
      </c>
      <c r="F138" s="145" t="s">
        <v>145</v>
      </c>
      <c r="I138" s="146"/>
      <c r="L138" s="31"/>
      <c r="M138" s="147"/>
      <c r="T138" s="55"/>
      <c r="AT138" s="16" t="s">
        <v>134</v>
      </c>
      <c r="AU138" s="16" t="s">
        <v>87</v>
      </c>
    </row>
    <row r="139" spans="2:65" s="12" customFormat="1" ht="11.25">
      <c r="B139" s="150"/>
      <c r="D139" s="144" t="s">
        <v>138</v>
      </c>
      <c r="E139" s="151" t="s">
        <v>1</v>
      </c>
      <c r="F139" s="152" t="s">
        <v>139</v>
      </c>
      <c r="H139" s="151" t="s">
        <v>1</v>
      </c>
      <c r="I139" s="153"/>
      <c r="L139" s="150"/>
      <c r="M139" s="154"/>
      <c r="T139" s="155"/>
      <c r="AT139" s="151" t="s">
        <v>138</v>
      </c>
      <c r="AU139" s="151" t="s">
        <v>87</v>
      </c>
      <c r="AV139" s="12" t="s">
        <v>21</v>
      </c>
      <c r="AW139" s="12" t="s">
        <v>35</v>
      </c>
      <c r="AX139" s="12" t="s">
        <v>79</v>
      </c>
      <c r="AY139" s="151" t="s">
        <v>124</v>
      </c>
    </row>
    <row r="140" spans="2:65" s="13" customFormat="1" ht="11.25">
      <c r="B140" s="156"/>
      <c r="D140" s="144" t="s">
        <v>138</v>
      </c>
      <c r="E140" s="157" t="s">
        <v>1</v>
      </c>
      <c r="F140" s="158" t="s">
        <v>140</v>
      </c>
      <c r="H140" s="159">
        <v>57.54</v>
      </c>
      <c r="I140" s="160"/>
      <c r="L140" s="156"/>
      <c r="M140" s="161"/>
      <c r="T140" s="162"/>
      <c r="AT140" s="157" t="s">
        <v>138</v>
      </c>
      <c r="AU140" s="157" t="s">
        <v>87</v>
      </c>
      <c r="AV140" s="13" t="s">
        <v>87</v>
      </c>
      <c r="AW140" s="13" t="s">
        <v>35</v>
      </c>
      <c r="AX140" s="13" t="s">
        <v>79</v>
      </c>
      <c r="AY140" s="157" t="s">
        <v>124</v>
      </c>
    </row>
    <row r="141" spans="2:65" s="12" customFormat="1" ht="11.25">
      <c r="B141" s="150"/>
      <c r="D141" s="144" t="s">
        <v>138</v>
      </c>
      <c r="E141" s="151" t="s">
        <v>1</v>
      </c>
      <c r="F141" s="152" t="s">
        <v>141</v>
      </c>
      <c r="H141" s="151" t="s">
        <v>1</v>
      </c>
      <c r="I141" s="153"/>
      <c r="L141" s="150"/>
      <c r="M141" s="154"/>
      <c r="T141" s="155"/>
      <c r="AT141" s="151" t="s">
        <v>138</v>
      </c>
      <c r="AU141" s="151" t="s">
        <v>87</v>
      </c>
      <c r="AV141" s="12" t="s">
        <v>21</v>
      </c>
      <c r="AW141" s="12" t="s">
        <v>35</v>
      </c>
      <c r="AX141" s="12" t="s">
        <v>79</v>
      </c>
      <c r="AY141" s="151" t="s">
        <v>124</v>
      </c>
    </row>
    <row r="142" spans="2:65" s="13" customFormat="1" ht="11.25">
      <c r="B142" s="156"/>
      <c r="D142" s="144" t="s">
        <v>138</v>
      </c>
      <c r="E142" s="157" t="s">
        <v>1</v>
      </c>
      <c r="F142" s="158" t="s">
        <v>142</v>
      </c>
      <c r="H142" s="159">
        <v>10</v>
      </c>
      <c r="I142" s="160"/>
      <c r="L142" s="156"/>
      <c r="M142" s="161"/>
      <c r="T142" s="162"/>
      <c r="AT142" s="157" t="s">
        <v>138</v>
      </c>
      <c r="AU142" s="157" t="s">
        <v>87</v>
      </c>
      <c r="AV142" s="13" t="s">
        <v>87</v>
      </c>
      <c r="AW142" s="13" t="s">
        <v>35</v>
      </c>
      <c r="AX142" s="13" t="s">
        <v>79</v>
      </c>
      <c r="AY142" s="157" t="s">
        <v>124</v>
      </c>
    </row>
    <row r="143" spans="2:65" s="14" customFormat="1" ht="11.25">
      <c r="B143" s="163"/>
      <c r="D143" s="144" t="s">
        <v>138</v>
      </c>
      <c r="E143" s="164" t="s">
        <v>1</v>
      </c>
      <c r="F143" s="165" t="s">
        <v>143</v>
      </c>
      <c r="H143" s="166">
        <v>67.539999999999992</v>
      </c>
      <c r="I143" s="167"/>
      <c r="L143" s="163"/>
      <c r="M143" s="168"/>
      <c r="T143" s="169"/>
      <c r="AT143" s="164" t="s">
        <v>138</v>
      </c>
      <c r="AU143" s="164" t="s">
        <v>87</v>
      </c>
      <c r="AV143" s="14" t="s">
        <v>132</v>
      </c>
      <c r="AW143" s="14" t="s">
        <v>35</v>
      </c>
      <c r="AX143" s="14" t="s">
        <v>21</v>
      </c>
      <c r="AY143" s="164" t="s">
        <v>124</v>
      </c>
    </row>
    <row r="144" spans="2:65" s="1" customFormat="1" ht="24.2" customHeight="1">
      <c r="B144" s="31"/>
      <c r="C144" s="131" t="s">
        <v>147</v>
      </c>
      <c r="D144" s="131" t="s">
        <v>127</v>
      </c>
      <c r="E144" s="132" t="s">
        <v>148</v>
      </c>
      <c r="F144" s="133" t="s">
        <v>149</v>
      </c>
      <c r="G144" s="134" t="s">
        <v>150</v>
      </c>
      <c r="H144" s="135">
        <v>481.6</v>
      </c>
      <c r="I144" s="136"/>
      <c r="J144" s="137">
        <f>ROUND(I144*H144,2)</f>
        <v>0</v>
      </c>
      <c r="K144" s="133" t="s">
        <v>131</v>
      </c>
      <c r="L144" s="31"/>
      <c r="M144" s="138" t="s">
        <v>1</v>
      </c>
      <c r="N144" s="139" t="s">
        <v>44</v>
      </c>
      <c r="P144" s="140">
        <f>O144*H144</f>
        <v>0</v>
      </c>
      <c r="Q144" s="140">
        <v>1.5E-3</v>
      </c>
      <c r="R144" s="140">
        <f>Q144*H144</f>
        <v>0.72240000000000004</v>
      </c>
      <c r="S144" s="140">
        <v>0</v>
      </c>
      <c r="T144" s="141">
        <f>S144*H144</f>
        <v>0</v>
      </c>
      <c r="AR144" s="142" t="s">
        <v>132</v>
      </c>
      <c r="AT144" s="142" t="s">
        <v>127</v>
      </c>
      <c r="AU144" s="142" t="s">
        <v>87</v>
      </c>
      <c r="AY144" s="16" t="s">
        <v>124</v>
      </c>
      <c r="BE144" s="143">
        <f>IF(N144="základní",J144,0)</f>
        <v>0</v>
      </c>
      <c r="BF144" s="143">
        <f>IF(N144="snížená",J144,0)</f>
        <v>0</v>
      </c>
      <c r="BG144" s="143">
        <f>IF(N144="zákl. přenesená",J144,0)</f>
        <v>0</v>
      </c>
      <c r="BH144" s="143">
        <f>IF(N144="sníž. přenesená",J144,0)</f>
        <v>0</v>
      </c>
      <c r="BI144" s="143">
        <f>IF(N144="nulová",J144,0)</f>
        <v>0</v>
      </c>
      <c r="BJ144" s="16" t="s">
        <v>21</v>
      </c>
      <c r="BK144" s="143">
        <f>ROUND(I144*H144,2)</f>
        <v>0</v>
      </c>
      <c r="BL144" s="16" t="s">
        <v>132</v>
      </c>
      <c r="BM144" s="142" t="s">
        <v>151</v>
      </c>
    </row>
    <row r="145" spans="2:65" s="1" customFormat="1" ht="11.25">
      <c r="B145" s="31"/>
      <c r="D145" s="144" t="s">
        <v>134</v>
      </c>
      <c r="F145" s="145" t="s">
        <v>149</v>
      </c>
      <c r="I145" s="146"/>
      <c r="L145" s="31"/>
      <c r="M145" s="147"/>
      <c r="T145" s="55"/>
      <c r="AT145" s="16" t="s">
        <v>134</v>
      </c>
      <c r="AU145" s="16" t="s">
        <v>87</v>
      </c>
    </row>
    <row r="146" spans="2:65" s="1" customFormat="1" ht="11.25">
      <c r="B146" s="31"/>
      <c r="D146" s="148" t="s">
        <v>136</v>
      </c>
      <c r="F146" s="149" t="s">
        <v>152</v>
      </c>
      <c r="I146" s="146"/>
      <c r="L146" s="31"/>
      <c r="M146" s="147"/>
      <c r="T146" s="55"/>
      <c r="AT146" s="16" t="s">
        <v>136</v>
      </c>
      <c r="AU146" s="16" t="s">
        <v>87</v>
      </c>
    </row>
    <row r="147" spans="2:65" s="12" customFormat="1" ht="11.25">
      <c r="B147" s="150"/>
      <c r="D147" s="144" t="s">
        <v>138</v>
      </c>
      <c r="E147" s="151" t="s">
        <v>1</v>
      </c>
      <c r="F147" s="152" t="s">
        <v>153</v>
      </c>
      <c r="H147" s="151" t="s">
        <v>1</v>
      </c>
      <c r="I147" s="153"/>
      <c r="L147" s="150"/>
      <c r="M147" s="154"/>
      <c r="T147" s="155"/>
      <c r="AT147" s="151" t="s">
        <v>138</v>
      </c>
      <c r="AU147" s="151" t="s">
        <v>87</v>
      </c>
      <c r="AV147" s="12" t="s">
        <v>21</v>
      </c>
      <c r="AW147" s="12" t="s">
        <v>35</v>
      </c>
      <c r="AX147" s="12" t="s">
        <v>79</v>
      </c>
      <c r="AY147" s="151" t="s">
        <v>124</v>
      </c>
    </row>
    <row r="148" spans="2:65" s="13" customFormat="1" ht="11.25">
      <c r="B148" s="156"/>
      <c r="D148" s="144" t="s">
        <v>138</v>
      </c>
      <c r="E148" s="157" t="s">
        <v>1</v>
      </c>
      <c r="F148" s="158" t="s">
        <v>154</v>
      </c>
      <c r="H148" s="159">
        <v>481.6</v>
      </c>
      <c r="I148" s="160"/>
      <c r="L148" s="156"/>
      <c r="M148" s="161"/>
      <c r="T148" s="162"/>
      <c r="AT148" s="157" t="s">
        <v>138</v>
      </c>
      <c r="AU148" s="157" t="s">
        <v>87</v>
      </c>
      <c r="AV148" s="13" t="s">
        <v>87</v>
      </c>
      <c r="AW148" s="13" t="s">
        <v>35</v>
      </c>
      <c r="AX148" s="13" t="s">
        <v>21</v>
      </c>
      <c r="AY148" s="157" t="s">
        <v>124</v>
      </c>
    </row>
    <row r="149" spans="2:65" s="1" customFormat="1" ht="24.2" customHeight="1">
      <c r="B149" s="31"/>
      <c r="C149" s="131" t="s">
        <v>132</v>
      </c>
      <c r="D149" s="131" t="s">
        <v>127</v>
      </c>
      <c r="E149" s="132" t="s">
        <v>155</v>
      </c>
      <c r="F149" s="133" t="s">
        <v>156</v>
      </c>
      <c r="G149" s="134" t="s">
        <v>157</v>
      </c>
      <c r="H149" s="135">
        <v>1</v>
      </c>
      <c r="I149" s="136"/>
      <c r="J149" s="137">
        <f>ROUND(I149*H149,2)</f>
        <v>0</v>
      </c>
      <c r="K149" s="133" t="s">
        <v>1</v>
      </c>
      <c r="L149" s="31"/>
      <c r="M149" s="138" t="s">
        <v>1</v>
      </c>
      <c r="N149" s="139" t="s">
        <v>44</v>
      </c>
      <c r="P149" s="140">
        <f>O149*H149</f>
        <v>0</v>
      </c>
      <c r="Q149" s="140">
        <v>0</v>
      </c>
      <c r="R149" s="140">
        <f>Q149*H149</f>
        <v>0</v>
      </c>
      <c r="S149" s="140">
        <v>0</v>
      </c>
      <c r="T149" s="141">
        <f>S149*H149</f>
        <v>0</v>
      </c>
      <c r="AR149" s="142" t="s">
        <v>132</v>
      </c>
      <c r="AT149" s="142" t="s">
        <v>127</v>
      </c>
      <c r="AU149" s="142" t="s">
        <v>87</v>
      </c>
      <c r="AY149" s="16" t="s">
        <v>124</v>
      </c>
      <c r="BE149" s="143">
        <f>IF(N149="základní",J149,0)</f>
        <v>0</v>
      </c>
      <c r="BF149" s="143">
        <f>IF(N149="snížená",J149,0)</f>
        <v>0</v>
      </c>
      <c r="BG149" s="143">
        <f>IF(N149="zákl. přenesená",J149,0)</f>
        <v>0</v>
      </c>
      <c r="BH149" s="143">
        <f>IF(N149="sníž. přenesená",J149,0)</f>
        <v>0</v>
      </c>
      <c r="BI149" s="143">
        <f>IF(N149="nulová",J149,0)</f>
        <v>0</v>
      </c>
      <c r="BJ149" s="16" t="s">
        <v>21</v>
      </c>
      <c r="BK149" s="143">
        <f>ROUND(I149*H149,2)</f>
        <v>0</v>
      </c>
      <c r="BL149" s="16" t="s">
        <v>132</v>
      </c>
      <c r="BM149" s="142" t="s">
        <v>158</v>
      </c>
    </row>
    <row r="150" spans="2:65" s="1" customFormat="1" ht="19.5">
      <c r="B150" s="31"/>
      <c r="D150" s="144" t="s">
        <v>134</v>
      </c>
      <c r="F150" s="145" t="s">
        <v>156</v>
      </c>
      <c r="I150" s="146"/>
      <c r="L150" s="31"/>
      <c r="M150" s="147"/>
      <c r="T150" s="55"/>
      <c r="AT150" s="16" t="s">
        <v>134</v>
      </c>
      <c r="AU150" s="16" t="s">
        <v>87</v>
      </c>
    </row>
    <row r="151" spans="2:65" s="1" customFormat="1" ht="24.2" customHeight="1">
      <c r="B151" s="31"/>
      <c r="C151" s="131" t="s">
        <v>159</v>
      </c>
      <c r="D151" s="131" t="s">
        <v>127</v>
      </c>
      <c r="E151" s="132" t="s">
        <v>160</v>
      </c>
      <c r="F151" s="133" t="s">
        <v>161</v>
      </c>
      <c r="G151" s="134" t="s">
        <v>130</v>
      </c>
      <c r="H151" s="135">
        <v>10.64</v>
      </c>
      <c r="I151" s="136"/>
      <c r="J151" s="137">
        <f>ROUND(I151*H151,2)</f>
        <v>0</v>
      </c>
      <c r="K151" s="133" t="s">
        <v>131</v>
      </c>
      <c r="L151" s="31"/>
      <c r="M151" s="138" t="s">
        <v>1</v>
      </c>
      <c r="N151" s="139" t="s">
        <v>44</v>
      </c>
      <c r="P151" s="140">
        <f>O151*H151</f>
        <v>0</v>
      </c>
      <c r="Q151" s="140">
        <v>4.2000000000000003E-2</v>
      </c>
      <c r="R151" s="140">
        <f>Q151*H151</f>
        <v>0.44688000000000005</v>
      </c>
      <c r="S151" s="140">
        <v>0</v>
      </c>
      <c r="T151" s="141">
        <f>S151*H151</f>
        <v>0</v>
      </c>
      <c r="AR151" s="142" t="s">
        <v>132</v>
      </c>
      <c r="AT151" s="142" t="s">
        <v>127</v>
      </c>
      <c r="AU151" s="142" t="s">
        <v>87</v>
      </c>
      <c r="AY151" s="16" t="s">
        <v>124</v>
      </c>
      <c r="BE151" s="143">
        <f>IF(N151="základní",J151,0)</f>
        <v>0</v>
      </c>
      <c r="BF151" s="143">
        <f>IF(N151="snížená",J151,0)</f>
        <v>0</v>
      </c>
      <c r="BG151" s="143">
        <f>IF(N151="zákl. přenesená",J151,0)</f>
        <v>0</v>
      </c>
      <c r="BH151" s="143">
        <f>IF(N151="sníž. přenesená",J151,0)</f>
        <v>0</v>
      </c>
      <c r="BI151" s="143">
        <f>IF(N151="nulová",J151,0)</f>
        <v>0</v>
      </c>
      <c r="BJ151" s="16" t="s">
        <v>21</v>
      </c>
      <c r="BK151" s="143">
        <f>ROUND(I151*H151,2)</f>
        <v>0</v>
      </c>
      <c r="BL151" s="16" t="s">
        <v>132</v>
      </c>
      <c r="BM151" s="142" t="s">
        <v>162</v>
      </c>
    </row>
    <row r="152" spans="2:65" s="1" customFormat="1" ht="19.5">
      <c r="B152" s="31"/>
      <c r="D152" s="144" t="s">
        <v>134</v>
      </c>
      <c r="F152" s="145" t="s">
        <v>161</v>
      </c>
      <c r="I152" s="146"/>
      <c r="L152" s="31"/>
      <c r="M152" s="147"/>
      <c r="T152" s="55"/>
      <c r="AT152" s="16" t="s">
        <v>134</v>
      </c>
      <c r="AU152" s="16" t="s">
        <v>87</v>
      </c>
    </row>
    <row r="153" spans="2:65" s="1" customFormat="1" ht="11.25">
      <c r="B153" s="31"/>
      <c r="D153" s="148" t="s">
        <v>136</v>
      </c>
      <c r="F153" s="149" t="s">
        <v>163</v>
      </c>
      <c r="I153" s="146"/>
      <c r="L153" s="31"/>
      <c r="M153" s="147"/>
      <c r="T153" s="55"/>
      <c r="AT153" s="16" t="s">
        <v>136</v>
      </c>
      <c r="AU153" s="16" t="s">
        <v>87</v>
      </c>
    </row>
    <row r="154" spans="2:65" s="12" customFormat="1" ht="11.25">
      <c r="B154" s="150"/>
      <c r="D154" s="144" t="s">
        <v>138</v>
      </c>
      <c r="E154" s="151" t="s">
        <v>1</v>
      </c>
      <c r="F154" s="152" t="s">
        <v>164</v>
      </c>
      <c r="H154" s="151" t="s">
        <v>1</v>
      </c>
      <c r="I154" s="153"/>
      <c r="L154" s="150"/>
      <c r="M154" s="154"/>
      <c r="T154" s="155"/>
      <c r="AT154" s="151" t="s">
        <v>138</v>
      </c>
      <c r="AU154" s="151" t="s">
        <v>87</v>
      </c>
      <c r="AV154" s="12" t="s">
        <v>21</v>
      </c>
      <c r="AW154" s="12" t="s">
        <v>35</v>
      </c>
      <c r="AX154" s="12" t="s">
        <v>79</v>
      </c>
      <c r="AY154" s="151" t="s">
        <v>124</v>
      </c>
    </row>
    <row r="155" spans="2:65" s="13" customFormat="1" ht="11.25">
      <c r="B155" s="156"/>
      <c r="D155" s="144" t="s">
        <v>138</v>
      </c>
      <c r="E155" s="157" t="s">
        <v>1</v>
      </c>
      <c r="F155" s="158" t="s">
        <v>165</v>
      </c>
      <c r="H155" s="159">
        <v>10.64</v>
      </c>
      <c r="I155" s="160"/>
      <c r="L155" s="156"/>
      <c r="M155" s="161"/>
      <c r="T155" s="162"/>
      <c r="AT155" s="157" t="s">
        <v>138</v>
      </c>
      <c r="AU155" s="157" t="s">
        <v>87</v>
      </c>
      <c r="AV155" s="13" t="s">
        <v>87</v>
      </c>
      <c r="AW155" s="13" t="s">
        <v>35</v>
      </c>
      <c r="AX155" s="13" t="s">
        <v>79</v>
      </c>
      <c r="AY155" s="157" t="s">
        <v>124</v>
      </c>
    </row>
    <row r="156" spans="2:65" s="14" customFormat="1" ht="11.25">
      <c r="B156" s="163"/>
      <c r="D156" s="144" t="s">
        <v>138</v>
      </c>
      <c r="E156" s="164" t="s">
        <v>1</v>
      </c>
      <c r="F156" s="165" t="s">
        <v>143</v>
      </c>
      <c r="H156" s="166">
        <v>10.64</v>
      </c>
      <c r="I156" s="167"/>
      <c r="L156" s="163"/>
      <c r="M156" s="168"/>
      <c r="T156" s="169"/>
      <c r="AT156" s="164" t="s">
        <v>138</v>
      </c>
      <c r="AU156" s="164" t="s">
        <v>87</v>
      </c>
      <c r="AV156" s="14" t="s">
        <v>132</v>
      </c>
      <c r="AW156" s="14" t="s">
        <v>35</v>
      </c>
      <c r="AX156" s="14" t="s">
        <v>21</v>
      </c>
      <c r="AY156" s="164" t="s">
        <v>124</v>
      </c>
    </row>
    <row r="157" spans="2:65" s="11" customFormat="1" ht="22.9" customHeight="1">
      <c r="B157" s="119"/>
      <c r="D157" s="120" t="s">
        <v>78</v>
      </c>
      <c r="E157" s="129" t="s">
        <v>166</v>
      </c>
      <c r="F157" s="129" t="s">
        <v>167</v>
      </c>
      <c r="I157" s="122"/>
      <c r="J157" s="130">
        <f>BK157</f>
        <v>0</v>
      </c>
      <c r="L157" s="119"/>
      <c r="M157" s="124"/>
      <c r="P157" s="125">
        <f>SUM(P158:P171)</f>
        <v>0</v>
      </c>
      <c r="R157" s="125">
        <f>SUM(R158:R171)</f>
        <v>0</v>
      </c>
      <c r="T157" s="126">
        <f>SUM(T158:T171)</f>
        <v>4.2515200000000002</v>
      </c>
      <c r="AR157" s="120" t="s">
        <v>21</v>
      </c>
      <c r="AT157" s="127" t="s">
        <v>78</v>
      </c>
      <c r="AU157" s="127" t="s">
        <v>21</v>
      </c>
      <c r="AY157" s="120" t="s">
        <v>124</v>
      </c>
      <c r="BK157" s="128">
        <f>SUM(BK158:BK171)</f>
        <v>0</v>
      </c>
    </row>
    <row r="158" spans="2:65" s="1" customFormat="1" ht="16.5" customHeight="1">
      <c r="B158" s="31"/>
      <c r="C158" s="131" t="s">
        <v>125</v>
      </c>
      <c r="D158" s="131" t="s">
        <v>127</v>
      </c>
      <c r="E158" s="132" t="s">
        <v>168</v>
      </c>
      <c r="F158" s="133" t="s">
        <v>169</v>
      </c>
      <c r="G158" s="134" t="s">
        <v>157</v>
      </c>
      <c r="H158" s="135">
        <v>1</v>
      </c>
      <c r="I158" s="136"/>
      <c r="J158" s="137">
        <f>ROUND(I158*H158,2)</f>
        <v>0</v>
      </c>
      <c r="K158" s="133" t="s">
        <v>1</v>
      </c>
      <c r="L158" s="31"/>
      <c r="M158" s="138" t="s">
        <v>1</v>
      </c>
      <c r="N158" s="139" t="s">
        <v>44</v>
      </c>
      <c r="P158" s="140">
        <f>O158*H158</f>
        <v>0</v>
      </c>
      <c r="Q158" s="140">
        <v>0</v>
      </c>
      <c r="R158" s="140">
        <f>Q158*H158</f>
        <v>0</v>
      </c>
      <c r="S158" s="140">
        <v>0</v>
      </c>
      <c r="T158" s="141">
        <f>S158*H158</f>
        <v>0</v>
      </c>
      <c r="AR158" s="142" t="s">
        <v>132</v>
      </c>
      <c r="AT158" s="142" t="s">
        <v>127</v>
      </c>
      <c r="AU158" s="142" t="s">
        <v>87</v>
      </c>
      <c r="AY158" s="16" t="s">
        <v>124</v>
      </c>
      <c r="BE158" s="143">
        <f>IF(N158="základní",J158,0)</f>
        <v>0</v>
      </c>
      <c r="BF158" s="143">
        <f>IF(N158="snížená",J158,0)</f>
        <v>0</v>
      </c>
      <c r="BG158" s="143">
        <f>IF(N158="zákl. přenesená",J158,0)</f>
        <v>0</v>
      </c>
      <c r="BH158" s="143">
        <f>IF(N158="sníž. přenesená",J158,0)</f>
        <v>0</v>
      </c>
      <c r="BI158" s="143">
        <f>IF(N158="nulová",J158,0)</f>
        <v>0</v>
      </c>
      <c r="BJ158" s="16" t="s">
        <v>21</v>
      </c>
      <c r="BK158" s="143">
        <f>ROUND(I158*H158,2)</f>
        <v>0</v>
      </c>
      <c r="BL158" s="16" t="s">
        <v>132</v>
      </c>
      <c r="BM158" s="142" t="s">
        <v>170</v>
      </c>
    </row>
    <row r="159" spans="2:65" s="1" customFormat="1" ht="11.25">
      <c r="B159" s="31"/>
      <c r="D159" s="144" t="s">
        <v>134</v>
      </c>
      <c r="F159" s="145" t="s">
        <v>169</v>
      </c>
      <c r="I159" s="146"/>
      <c r="L159" s="31"/>
      <c r="M159" s="147"/>
      <c r="T159" s="55"/>
      <c r="AT159" s="16" t="s">
        <v>134</v>
      </c>
      <c r="AU159" s="16" t="s">
        <v>87</v>
      </c>
    </row>
    <row r="160" spans="2:65" s="1" customFormat="1" ht="24.2" customHeight="1">
      <c r="B160" s="31"/>
      <c r="C160" s="131" t="s">
        <v>171</v>
      </c>
      <c r="D160" s="131" t="s">
        <v>127</v>
      </c>
      <c r="E160" s="132" t="s">
        <v>172</v>
      </c>
      <c r="F160" s="133" t="s">
        <v>173</v>
      </c>
      <c r="G160" s="134" t="s">
        <v>130</v>
      </c>
      <c r="H160" s="135">
        <v>110.25</v>
      </c>
      <c r="I160" s="136"/>
      <c r="J160" s="137">
        <f>ROUND(I160*H160,2)</f>
        <v>0</v>
      </c>
      <c r="K160" s="133" t="s">
        <v>131</v>
      </c>
      <c r="L160" s="31"/>
      <c r="M160" s="138" t="s">
        <v>1</v>
      </c>
      <c r="N160" s="139" t="s">
        <v>44</v>
      </c>
      <c r="P160" s="140">
        <f>O160*H160</f>
        <v>0</v>
      </c>
      <c r="Q160" s="140">
        <v>0</v>
      </c>
      <c r="R160" s="140">
        <f>Q160*H160</f>
        <v>0</v>
      </c>
      <c r="S160" s="140">
        <v>3.2000000000000001E-2</v>
      </c>
      <c r="T160" s="141">
        <f>S160*H160</f>
        <v>3.528</v>
      </c>
      <c r="AR160" s="142" t="s">
        <v>132</v>
      </c>
      <c r="AT160" s="142" t="s">
        <v>127</v>
      </c>
      <c r="AU160" s="142" t="s">
        <v>87</v>
      </c>
      <c r="AY160" s="16" t="s">
        <v>124</v>
      </c>
      <c r="BE160" s="143">
        <f>IF(N160="základní",J160,0)</f>
        <v>0</v>
      </c>
      <c r="BF160" s="143">
        <f>IF(N160="snížená",J160,0)</f>
        <v>0</v>
      </c>
      <c r="BG160" s="143">
        <f>IF(N160="zákl. přenesená",J160,0)</f>
        <v>0</v>
      </c>
      <c r="BH160" s="143">
        <f>IF(N160="sníž. přenesená",J160,0)</f>
        <v>0</v>
      </c>
      <c r="BI160" s="143">
        <f>IF(N160="nulová",J160,0)</f>
        <v>0</v>
      </c>
      <c r="BJ160" s="16" t="s">
        <v>21</v>
      </c>
      <c r="BK160" s="143">
        <f>ROUND(I160*H160,2)</f>
        <v>0</v>
      </c>
      <c r="BL160" s="16" t="s">
        <v>132</v>
      </c>
      <c r="BM160" s="142" t="s">
        <v>174</v>
      </c>
    </row>
    <row r="161" spans="2:65" s="1" customFormat="1" ht="29.25">
      <c r="B161" s="31"/>
      <c r="D161" s="144" t="s">
        <v>134</v>
      </c>
      <c r="F161" s="145" t="s">
        <v>175</v>
      </c>
      <c r="I161" s="146"/>
      <c r="L161" s="31"/>
      <c r="M161" s="147"/>
      <c r="T161" s="55"/>
      <c r="AT161" s="16" t="s">
        <v>134</v>
      </c>
      <c r="AU161" s="16" t="s">
        <v>87</v>
      </c>
    </row>
    <row r="162" spans="2:65" s="1" customFormat="1" ht="11.25">
      <c r="B162" s="31"/>
      <c r="D162" s="148" t="s">
        <v>136</v>
      </c>
      <c r="F162" s="149" t="s">
        <v>176</v>
      </c>
      <c r="I162" s="146"/>
      <c r="L162" s="31"/>
      <c r="M162" s="147"/>
      <c r="T162" s="55"/>
      <c r="AT162" s="16" t="s">
        <v>136</v>
      </c>
      <c r="AU162" s="16" t="s">
        <v>87</v>
      </c>
    </row>
    <row r="163" spans="2:65" s="1" customFormat="1" ht="29.25">
      <c r="B163" s="31"/>
      <c r="D163" s="144" t="s">
        <v>177</v>
      </c>
      <c r="F163" s="170" t="s">
        <v>178</v>
      </c>
      <c r="I163" s="146"/>
      <c r="L163" s="31"/>
      <c r="M163" s="147"/>
      <c r="T163" s="55"/>
      <c r="AT163" s="16" t="s">
        <v>177</v>
      </c>
      <c r="AU163" s="16" t="s">
        <v>87</v>
      </c>
    </row>
    <row r="164" spans="2:65" s="1" customFormat="1" ht="19.5">
      <c r="B164" s="31"/>
      <c r="D164" s="144" t="s">
        <v>179</v>
      </c>
      <c r="F164" s="170" t="s">
        <v>180</v>
      </c>
      <c r="I164" s="146"/>
      <c r="L164" s="31"/>
      <c r="M164" s="147"/>
      <c r="T164" s="55"/>
      <c r="AT164" s="16" t="s">
        <v>179</v>
      </c>
      <c r="AU164" s="16" t="s">
        <v>87</v>
      </c>
    </row>
    <row r="165" spans="2:65" s="12" customFormat="1" ht="11.25">
      <c r="B165" s="150"/>
      <c r="D165" s="144" t="s">
        <v>138</v>
      </c>
      <c r="E165" s="151" t="s">
        <v>1</v>
      </c>
      <c r="F165" s="152" t="s">
        <v>181</v>
      </c>
      <c r="H165" s="151" t="s">
        <v>1</v>
      </c>
      <c r="I165" s="153"/>
      <c r="L165" s="150"/>
      <c r="M165" s="154"/>
      <c r="T165" s="155"/>
      <c r="AT165" s="151" t="s">
        <v>138</v>
      </c>
      <c r="AU165" s="151" t="s">
        <v>87</v>
      </c>
      <c r="AV165" s="12" t="s">
        <v>21</v>
      </c>
      <c r="AW165" s="12" t="s">
        <v>35</v>
      </c>
      <c r="AX165" s="12" t="s">
        <v>79</v>
      </c>
      <c r="AY165" s="151" t="s">
        <v>124</v>
      </c>
    </row>
    <row r="166" spans="2:65" s="13" customFormat="1" ht="11.25">
      <c r="B166" s="156"/>
      <c r="D166" s="144" t="s">
        <v>138</v>
      </c>
      <c r="E166" s="157" t="s">
        <v>1</v>
      </c>
      <c r="F166" s="158" t="s">
        <v>182</v>
      </c>
      <c r="H166" s="159">
        <v>110.25</v>
      </c>
      <c r="I166" s="160"/>
      <c r="L166" s="156"/>
      <c r="M166" s="161"/>
      <c r="T166" s="162"/>
      <c r="AT166" s="157" t="s">
        <v>138</v>
      </c>
      <c r="AU166" s="157" t="s">
        <v>87</v>
      </c>
      <c r="AV166" s="13" t="s">
        <v>87</v>
      </c>
      <c r="AW166" s="13" t="s">
        <v>35</v>
      </c>
      <c r="AX166" s="13" t="s">
        <v>21</v>
      </c>
      <c r="AY166" s="157" t="s">
        <v>124</v>
      </c>
    </row>
    <row r="167" spans="2:65" s="1" customFormat="1" ht="24.2" customHeight="1">
      <c r="B167" s="31"/>
      <c r="C167" s="131" t="s">
        <v>183</v>
      </c>
      <c r="D167" s="131" t="s">
        <v>127</v>
      </c>
      <c r="E167" s="132" t="s">
        <v>184</v>
      </c>
      <c r="F167" s="133" t="s">
        <v>185</v>
      </c>
      <c r="G167" s="134" t="s">
        <v>130</v>
      </c>
      <c r="H167" s="135">
        <v>10.64</v>
      </c>
      <c r="I167" s="136"/>
      <c r="J167" s="137">
        <f>ROUND(I167*H167,2)</f>
        <v>0</v>
      </c>
      <c r="K167" s="133" t="s">
        <v>131</v>
      </c>
      <c r="L167" s="31"/>
      <c r="M167" s="138" t="s">
        <v>1</v>
      </c>
      <c r="N167" s="139" t="s">
        <v>44</v>
      </c>
      <c r="P167" s="140">
        <f>O167*H167</f>
        <v>0</v>
      </c>
      <c r="Q167" s="140">
        <v>0</v>
      </c>
      <c r="R167" s="140">
        <f>Q167*H167</f>
        <v>0</v>
      </c>
      <c r="S167" s="140">
        <v>6.8000000000000005E-2</v>
      </c>
      <c r="T167" s="141">
        <f>S167*H167</f>
        <v>0.72352000000000005</v>
      </c>
      <c r="AR167" s="142" t="s">
        <v>132</v>
      </c>
      <c r="AT167" s="142" t="s">
        <v>127</v>
      </c>
      <c r="AU167" s="142" t="s">
        <v>87</v>
      </c>
      <c r="AY167" s="16" t="s">
        <v>124</v>
      </c>
      <c r="BE167" s="143">
        <f>IF(N167="základní",J167,0)</f>
        <v>0</v>
      </c>
      <c r="BF167" s="143">
        <f>IF(N167="snížená",J167,0)</f>
        <v>0</v>
      </c>
      <c r="BG167" s="143">
        <f>IF(N167="zákl. přenesená",J167,0)</f>
        <v>0</v>
      </c>
      <c r="BH167" s="143">
        <f>IF(N167="sníž. přenesená",J167,0)</f>
        <v>0</v>
      </c>
      <c r="BI167" s="143">
        <f>IF(N167="nulová",J167,0)</f>
        <v>0</v>
      </c>
      <c r="BJ167" s="16" t="s">
        <v>21</v>
      </c>
      <c r="BK167" s="143">
        <f>ROUND(I167*H167,2)</f>
        <v>0</v>
      </c>
      <c r="BL167" s="16" t="s">
        <v>132</v>
      </c>
      <c r="BM167" s="142" t="s">
        <v>186</v>
      </c>
    </row>
    <row r="168" spans="2:65" s="1" customFormat="1" ht="29.25">
      <c r="B168" s="31"/>
      <c r="D168" s="144" t="s">
        <v>134</v>
      </c>
      <c r="F168" s="145" t="s">
        <v>187</v>
      </c>
      <c r="I168" s="146"/>
      <c r="L168" s="31"/>
      <c r="M168" s="147"/>
      <c r="T168" s="55"/>
      <c r="AT168" s="16" t="s">
        <v>134</v>
      </c>
      <c r="AU168" s="16" t="s">
        <v>87</v>
      </c>
    </row>
    <row r="169" spans="2:65" s="1" customFormat="1" ht="11.25">
      <c r="B169" s="31"/>
      <c r="D169" s="148" t="s">
        <v>136</v>
      </c>
      <c r="F169" s="149" t="s">
        <v>188</v>
      </c>
      <c r="I169" s="146"/>
      <c r="L169" s="31"/>
      <c r="M169" s="147"/>
      <c r="T169" s="55"/>
      <c r="AT169" s="16" t="s">
        <v>136</v>
      </c>
      <c r="AU169" s="16" t="s">
        <v>87</v>
      </c>
    </row>
    <row r="170" spans="2:65" s="12" customFormat="1" ht="11.25">
      <c r="B170" s="150"/>
      <c r="D170" s="144" t="s">
        <v>138</v>
      </c>
      <c r="E170" s="151" t="s">
        <v>1</v>
      </c>
      <c r="F170" s="152" t="s">
        <v>189</v>
      </c>
      <c r="H170" s="151" t="s">
        <v>1</v>
      </c>
      <c r="I170" s="153"/>
      <c r="L170" s="150"/>
      <c r="M170" s="154"/>
      <c r="T170" s="155"/>
      <c r="AT170" s="151" t="s">
        <v>138</v>
      </c>
      <c r="AU170" s="151" t="s">
        <v>87</v>
      </c>
      <c r="AV170" s="12" t="s">
        <v>21</v>
      </c>
      <c r="AW170" s="12" t="s">
        <v>35</v>
      </c>
      <c r="AX170" s="12" t="s">
        <v>79</v>
      </c>
      <c r="AY170" s="151" t="s">
        <v>124</v>
      </c>
    </row>
    <row r="171" spans="2:65" s="13" customFormat="1" ht="11.25">
      <c r="B171" s="156"/>
      <c r="D171" s="144" t="s">
        <v>138</v>
      </c>
      <c r="E171" s="157" t="s">
        <v>1</v>
      </c>
      <c r="F171" s="158" t="s">
        <v>165</v>
      </c>
      <c r="H171" s="159">
        <v>10.64</v>
      </c>
      <c r="I171" s="160"/>
      <c r="L171" s="156"/>
      <c r="M171" s="161"/>
      <c r="T171" s="162"/>
      <c r="AT171" s="157" t="s">
        <v>138</v>
      </c>
      <c r="AU171" s="157" t="s">
        <v>87</v>
      </c>
      <c r="AV171" s="13" t="s">
        <v>87</v>
      </c>
      <c r="AW171" s="13" t="s">
        <v>35</v>
      </c>
      <c r="AX171" s="13" t="s">
        <v>21</v>
      </c>
      <c r="AY171" s="157" t="s">
        <v>124</v>
      </c>
    </row>
    <row r="172" spans="2:65" s="11" customFormat="1" ht="22.9" customHeight="1">
      <c r="B172" s="119"/>
      <c r="D172" s="120" t="s">
        <v>78</v>
      </c>
      <c r="E172" s="129" t="s">
        <v>190</v>
      </c>
      <c r="F172" s="129" t="s">
        <v>191</v>
      </c>
      <c r="I172" s="122"/>
      <c r="J172" s="130">
        <f>BK172</f>
        <v>0</v>
      </c>
      <c r="L172" s="119"/>
      <c r="M172" s="124"/>
      <c r="P172" s="125">
        <f>SUM(P173:P182)</f>
        <v>0</v>
      </c>
      <c r="R172" s="125">
        <f>SUM(R173:R182)</f>
        <v>0</v>
      </c>
      <c r="T172" s="126">
        <f>SUM(T173:T182)</f>
        <v>0</v>
      </c>
      <c r="AR172" s="120" t="s">
        <v>21</v>
      </c>
      <c r="AT172" s="127" t="s">
        <v>78</v>
      </c>
      <c r="AU172" s="127" t="s">
        <v>21</v>
      </c>
      <c r="AY172" s="120" t="s">
        <v>124</v>
      </c>
      <c r="BK172" s="128">
        <f>SUM(BK173:BK182)</f>
        <v>0</v>
      </c>
    </row>
    <row r="173" spans="2:65" s="1" customFormat="1" ht="24.2" customHeight="1">
      <c r="B173" s="31"/>
      <c r="C173" s="131" t="s">
        <v>166</v>
      </c>
      <c r="D173" s="131" t="s">
        <v>127</v>
      </c>
      <c r="E173" s="132" t="s">
        <v>192</v>
      </c>
      <c r="F173" s="133" t="s">
        <v>193</v>
      </c>
      <c r="G173" s="134" t="s">
        <v>194</v>
      </c>
      <c r="H173" s="135">
        <v>4.2720000000000002</v>
      </c>
      <c r="I173" s="136"/>
      <c r="J173" s="137">
        <f>ROUND(I173*H173,2)</f>
        <v>0</v>
      </c>
      <c r="K173" s="133" t="s">
        <v>131</v>
      </c>
      <c r="L173" s="31"/>
      <c r="M173" s="138" t="s">
        <v>1</v>
      </c>
      <c r="N173" s="139" t="s">
        <v>44</v>
      </c>
      <c r="P173" s="140">
        <f>O173*H173</f>
        <v>0</v>
      </c>
      <c r="Q173" s="140">
        <v>0</v>
      </c>
      <c r="R173" s="140">
        <f>Q173*H173</f>
        <v>0</v>
      </c>
      <c r="S173" s="140">
        <v>0</v>
      </c>
      <c r="T173" s="141">
        <f>S173*H173</f>
        <v>0</v>
      </c>
      <c r="AR173" s="142" t="s">
        <v>132</v>
      </c>
      <c r="AT173" s="142" t="s">
        <v>127</v>
      </c>
      <c r="AU173" s="142" t="s">
        <v>87</v>
      </c>
      <c r="AY173" s="16" t="s">
        <v>124</v>
      </c>
      <c r="BE173" s="143">
        <f>IF(N173="základní",J173,0)</f>
        <v>0</v>
      </c>
      <c r="BF173" s="143">
        <f>IF(N173="snížená",J173,0)</f>
        <v>0</v>
      </c>
      <c r="BG173" s="143">
        <f>IF(N173="zákl. přenesená",J173,0)</f>
        <v>0</v>
      </c>
      <c r="BH173" s="143">
        <f>IF(N173="sníž. přenesená",J173,0)</f>
        <v>0</v>
      </c>
      <c r="BI173" s="143">
        <f>IF(N173="nulová",J173,0)</f>
        <v>0</v>
      </c>
      <c r="BJ173" s="16" t="s">
        <v>21</v>
      </c>
      <c r="BK173" s="143">
        <f>ROUND(I173*H173,2)</f>
        <v>0</v>
      </c>
      <c r="BL173" s="16" t="s">
        <v>132</v>
      </c>
      <c r="BM173" s="142" t="s">
        <v>195</v>
      </c>
    </row>
    <row r="174" spans="2:65" s="1" customFormat="1" ht="19.5">
      <c r="B174" s="31"/>
      <c r="D174" s="144" t="s">
        <v>134</v>
      </c>
      <c r="F174" s="145" t="s">
        <v>196</v>
      </c>
      <c r="I174" s="146"/>
      <c r="L174" s="31"/>
      <c r="M174" s="147"/>
      <c r="T174" s="55"/>
      <c r="AT174" s="16" t="s">
        <v>134</v>
      </c>
      <c r="AU174" s="16" t="s">
        <v>87</v>
      </c>
    </row>
    <row r="175" spans="2:65" s="1" customFormat="1" ht="11.25">
      <c r="B175" s="31"/>
      <c r="D175" s="148" t="s">
        <v>136</v>
      </c>
      <c r="F175" s="149" t="s">
        <v>197</v>
      </c>
      <c r="I175" s="146"/>
      <c r="L175" s="31"/>
      <c r="M175" s="147"/>
      <c r="T175" s="55"/>
      <c r="AT175" s="16" t="s">
        <v>136</v>
      </c>
      <c r="AU175" s="16" t="s">
        <v>87</v>
      </c>
    </row>
    <row r="176" spans="2:65" s="1" customFormat="1" ht="117">
      <c r="B176" s="31"/>
      <c r="D176" s="144" t="s">
        <v>177</v>
      </c>
      <c r="F176" s="170" t="s">
        <v>198</v>
      </c>
      <c r="I176" s="146"/>
      <c r="L176" s="31"/>
      <c r="M176" s="147"/>
      <c r="T176" s="55"/>
      <c r="AT176" s="16" t="s">
        <v>177</v>
      </c>
      <c r="AU176" s="16" t="s">
        <v>87</v>
      </c>
    </row>
    <row r="177" spans="2:65" s="1" customFormat="1" ht="24.2" customHeight="1">
      <c r="B177" s="31"/>
      <c r="C177" s="131" t="s">
        <v>25</v>
      </c>
      <c r="D177" s="131" t="s">
        <v>127</v>
      </c>
      <c r="E177" s="132" t="s">
        <v>199</v>
      </c>
      <c r="F177" s="133" t="s">
        <v>200</v>
      </c>
      <c r="G177" s="134" t="s">
        <v>194</v>
      </c>
      <c r="H177" s="135">
        <v>4.2720000000000002</v>
      </c>
      <c r="I177" s="136"/>
      <c r="J177" s="137">
        <f>ROUND(I177*H177,2)</f>
        <v>0</v>
      </c>
      <c r="K177" s="133" t="s">
        <v>1</v>
      </c>
      <c r="L177" s="31"/>
      <c r="M177" s="138" t="s">
        <v>1</v>
      </c>
      <c r="N177" s="139" t="s">
        <v>44</v>
      </c>
      <c r="P177" s="140">
        <f>O177*H177</f>
        <v>0</v>
      </c>
      <c r="Q177" s="140">
        <v>0</v>
      </c>
      <c r="R177" s="140">
        <f>Q177*H177</f>
        <v>0</v>
      </c>
      <c r="S177" s="140">
        <v>0</v>
      </c>
      <c r="T177" s="141">
        <f>S177*H177</f>
        <v>0</v>
      </c>
      <c r="AR177" s="142" t="s">
        <v>132</v>
      </c>
      <c r="AT177" s="142" t="s">
        <v>127</v>
      </c>
      <c r="AU177" s="142" t="s">
        <v>87</v>
      </c>
      <c r="AY177" s="16" t="s">
        <v>124</v>
      </c>
      <c r="BE177" s="143">
        <f>IF(N177="základní",J177,0)</f>
        <v>0</v>
      </c>
      <c r="BF177" s="143">
        <f>IF(N177="snížená",J177,0)</f>
        <v>0</v>
      </c>
      <c r="BG177" s="143">
        <f>IF(N177="zákl. přenesená",J177,0)</f>
        <v>0</v>
      </c>
      <c r="BH177" s="143">
        <f>IF(N177="sníž. přenesená",J177,0)</f>
        <v>0</v>
      </c>
      <c r="BI177" s="143">
        <f>IF(N177="nulová",J177,0)</f>
        <v>0</v>
      </c>
      <c r="BJ177" s="16" t="s">
        <v>21</v>
      </c>
      <c r="BK177" s="143">
        <f>ROUND(I177*H177,2)</f>
        <v>0</v>
      </c>
      <c r="BL177" s="16" t="s">
        <v>132</v>
      </c>
      <c r="BM177" s="142" t="s">
        <v>201</v>
      </c>
    </row>
    <row r="178" spans="2:65" s="1" customFormat="1" ht="19.5">
      <c r="B178" s="31"/>
      <c r="D178" s="144" t="s">
        <v>134</v>
      </c>
      <c r="F178" s="145" t="s">
        <v>200</v>
      </c>
      <c r="I178" s="146"/>
      <c r="L178" s="31"/>
      <c r="M178" s="147"/>
      <c r="T178" s="55"/>
      <c r="AT178" s="16" t="s">
        <v>134</v>
      </c>
      <c r="AU178" s="16" t="s">
        <v>87</v>
      </c>
    </row>
    <row r="179" spans="2:65" s="1" customFormat="1" ht="33" customHeight="1">
      <c r="B179" s="31"/>
      <c r="C179" s="131" t="s">
        <v>202</v>
      </c>
      <c r="D179" s="131" t="s">
        <v>127</v>
      </c>
      <c r="E179" s="132" t="s">
        <v>203</v>
      </c>
      <c r="F179" s="133" t="s">
        <v>204</v>
      </c>
      <c r="G179" s="134" t="s">
        <v>194</v>
      </c>
      <c r="H179" s="135">
        <v>4.2720000000000002</v>
      </c>
      <c r="I179" s="136"/>
      <c r="J179" s="137">
        <f>ROUND(I179*H179,2)</f>
        <v>0</v>
      </c>
      <c r="K179" s="133" t="s">
        <v>131</v>
      </c>
      <c r="L179" s="31"/>
      <c r="M179" s="138" t="s">
        <v>1</v>
      </c>
      <c r="N179" s="139" t="s">
        <v>44</v>
      </c>
      <c r="P179" s="140">
        <f>O179*H179</f>
        <v>0</v>
      </c>
      <c r="Q179" s="140">
        <v>0</v>
      </c>
      <c r="R179" s="140">
        <f>Q179*H179</f>
        <v>0</v>
      </c>
      <c r="S179" s="140">
        <v>0</v>
      </c>
      <c r="T179" s="141">
        <f>S179*H179</f>
        <v>0</v>
      </c>
      <c r="AR179" s="142" t="s">
        <v>132</v>
      </c>
      <c r="AT179" s="142" t="s">
        <v>127</v>
      </c>
      <c r="AU179" s="142" t="s">
        <v>87</v>
      </c>
      <c r="AY179" s="16" t="s">
        <v>124</v>
      </c>
      <c r="BE179" s="143">
        <f>IF(N179="základní",J179,0)</f>
        <v>0</v>
      </c>
      <c r="BF179" s="143">
        <f>IF(N179="snížená",J179,0)</f>
        <v>0</v>
      </c>
      <c r="BG179" s="143">
        <f>IF(N179="zákl. přenesená",J179,0)</f>
        <v>0</v>
      </c>
      <c r="BH179" s="143">
        <f>IF(N179="sníž. přenesená",J179,0)</f>
        <v>0</v>
      </c>
      <c r="BI179" s="143">
        <f>IF(N179="nulová",J179,0)</f>
        <v>0</v>
      </c>
      <c r="BJ179" s="16" t="s">
        <v>21</v>
      </c>
      <c r="BK179" s="143">
        <f>ROUND(I179*H179,2)</f>
        <v>0</v>
      </c>
      <c r="BL179" s="16" t="s">
        <v>132</v>
      </c>
      <c r="BM179" s="142" t="s">
        <v>205</v>
      </c>
    </row>
    <row r="180" spans="2:65" s="1" customFormat="1" ht="29.25">
      <c r="B180" s="31"/>
      <c r="D180" s="144" t="s">
        <v>134</v>
      </c>
      <c r="F180" s="145" t="s">
        <v>206</v>
      </c>
      <c r="I180" s="146"/>
      <c r="L180" s="31"/>
      <c r="M180" s="147"/>
      <c r="T180" s="55"/>
      <c r="AT180" s="16" t="s">
        <v>134</v>
      </c>
      <c r="AU180" s="16" t="s">
        <v>87</v>
      </c>
    </row>
    <row r="181" spans="2:65" s="1" customFormat="1" ht="11.25">
      <c r="B181" s="31"/>
      <c r="D181" s="148" t="s">
        <v>136</v>
      </c>
      <c r="F181" s="149" t="s">
        <v>207</v>
      </c>
      <c r="I181" s="146"/>
      <c r="L181" s="31"/>
      <c r="M181" s="147"/>
      <c r="T181" s="55"/>
      <c r="AT181" s="16" t="s">
        <v>136</v>
      </c>
      <c r="AU181" s="16" t="s">
        <v>87</v>
      </c>
    </row>
    <row r="182" spans="2:65" s="1" customFormat="1" ht="68.25">
      <c r="B182" s="31"/>
      <c r="D182" s="144" t="s">
        <v>177</v>
      </c>
      <c r="F182" s="170" t="s">
        <v>208</v>
      </c>
      <c r="I182" s="146"/>
      <c r="L182" s="31"/>
      <c r="M182" s="147"/>
      <c r="T182" s="55"/>
      <c r="AT182" s="16" t="s">
        <v>177</v>
      </c>
      <c r="AU182" s="16" t="s">
        <v>87</v>
      </c>
    </row>
    <row r="183" spans="2:65" s="11" customFormat="1" ht="22.9" customHeight="1">
      <c r="B183" s="119"/>
      <c r="D183" s="120" t="s">
        <v>78</v>
      </c>
      <c r="E183" s="129" t="s">
        <v>209</v>
      </c>
      <c r="F183" s="129" t="s">
        <v>210</v>
      </c>
      <c r="I183" s="122"/>
      <c r="J183" s="130">
        <f>BK183</f>
        <v>0</v>
      </c>
      <c r="L183" s="119"/>
      <c r="M183" s="124"/>
      <c r="P183" s="125">
        <f>SUM(P184:P187)</f>
        <v>0</v>
      </c>
      <c r="R183" s="125">
        <f>SUM(R184:R187)</f>
        <v>0</v>
      </c>
      <c r="T183" s="126">
        <f>SUM(T184:T187)</f>
        <v>0</v>
      </c>
      <c r="AR183" s="120" t="s">
        <v>21</v>
      </c>
      <c r="AT183" s="127" t="s">
        <v>78</v>
      </c>
      <c r="AU183" s="127" t="s">
        <v>21</v>
      </c>
      <c r="AY183" s="120" t="s">
        <v>124</v>
      </c>
      <c r="BK183" s="128">
        <f>SUM(BK184:BK187)</f>
        <v>0</v>
      </c>
    </row>
    <row r="184" spans="2:65" s="1" customFormat="1" ht="16.5" customHeight="1">
      <c r="B184" s="31"/>
      <c r="C184" s="131" t="s">
        <v>211</v>
      </c>
      <c r="D184" s="131" t="s">
        <v>127</v>
      </c>
      <c r="E184" s="132" t="s">
        <v>212</v>
      </c>
      <c r="F184" s="133" t="s">
        <v>213</v>
      </c>
      <c r="G184" s="134" t="s">
        <v>194</v>
      </c>
      <c r="H184" s="135">
        <v>1.1870000000000001</v>
      </c>
      <c r="I184" s="136"/>
      <c r="J184" s="137">
        <f>ROUND(I184*H184,2)</f>
        <v>0</v>
      </c>
      <c r="K184" s="133" t="s">
        <v>131</v>
      </c>
      <c r="L184" s="31"/>
      <c r="M184" s="138" t="s">
        <v>1</v>
      </c>
      <c r="N184" s="139" t="s">
        <v>44</v>
      </c>
      <c r="P184" s="140">
        <f>O184*H184</f>
        <v>0</v>
      </c>
      <c r="Q184" s="140">
        <v>0</v>
      </c>
      <c r="R184" s="140">
        <f>Q184*H184</f>
        <v>0</v>
      </c>
      <c r="S184" s="140">
        <v>0</v>
      </c>
      <c r="T184" s="141">
        <f>S184*H184</f>
        <v>0</v>
      </c>
      <c r="AR184" s="142" t="s">
        <v>132</v>
      </c>
      <c r="AT184" s="142" t="s">
        <v>127</v>
      </c>
      <c r="AU184" s="142" t="s">
        <v>87</v>
      </c>
      <c r="AY184" s="16" t="s">
        <v>124</v>
      </c>
      <c r="BE184" s="143">
        <f>IF(N184="základní",J184,0)</f>
        <v>0</v>
      </c>
      <c r="BF184" s="143">
        <f>IF(N184="snížená",J184,0)</f>
        <v>0</v>
      </c>
      <c r="BG184" s="143">
        <f>IF(N184="zákl. přenesená",J184,0)</f>
        <v>0</v>
      </c>
      <c r="BH184" s="143">
        <f>IF(N184="sníž. přenesená",J184,0)</f>
        <v>0</v>
      </c>
      <c r="BI184" s="143">
        <f>IF(N184="nulová",J184,0)</f>
        <v>0</v>
      </c>
      <c r="BJ184" s="16" t="s">
        <v>21</v>
      </c>
      <c r="BK184" s="143">
        <f>ROUND(I184*H184,2)</f>
        <v>0</v>
      </c>
      <c r="BL184" s="16" t="s">
        <v>132</v>
      </c>
      <c r="BM184" s="142" t="s">
        <v>214</v>
      </c>
    </row>
    <row r="185" spans="2:65" s="1" customFormat="1" ht="39">
      <c r="B185" s="31"/>
      <c r="D185" s="144" t="s">
        <v>134</v>
      </c>
      <c r="F185" s="145" t="s">
        <v>215</v>
      </c>
      <c r="I185" s="146"/>
      <c r="L185" s="31"/>
      <c r="M185" s="147"/>
      <c r="T185" s="55"/>
      <c r="AT185" s="16" t="s">
        <v>134</v>
      </c>
      <c r="AU185" s="16" t="s">
        <v>87</v>
      </c>
    </row>
    <row r="186" spans="2:65" s="1" customFormat="1" ht="11.25">
      <c r="B186" s="31"/>
      <c r="D186" s="148" t="s">
        <v>136</v>
      </c>
      <c r="F186" s="149" t="s">
        <v>216</v>
      </c>
      <c r="I186" s="146"/>
      <c r="L186" s="31"/>
      <c r="M186" s="147"/>
      <c r="T186" s="55"/>
      <c r="AT186" s="16" t="s">
        <v>136</v>
      </c>
      <c r="AU186" s="16" t="s">
        <v>87</v>
      </c>
    </row>
    <row r="187" spans="2:65" s="1" customFormat="1" ht="68.25">
      <c r="B187" s="31"/>
      <c r="D187" s="144" t="s">
        <v>177</v>
      </c>
      <c r="F187" s="170" t="s">
        <v>217</v>
      </c>
      <c r="I187" s="146"/>
      <c r="L187" s="31"/>
      <c r="M187" s="147"/>
      <c r="T187" s="55"/>
      <c r="AT187" s="16" t="s">
        <v>177</v>
      </c>
      <c r="AU187" s="16" t="s">
        <v>87</v>
      </c>
    </row>
    <row r="188" spans="2:65" s="11" customFormat="1" ht="25.9" customHeight="1">
      <c r="B188" s="119"/>
      <c r="D188" s="120" t="s">
        <v>78</v>
      </c>
      <c r="E188" s="121" t="s">
        <v>218</v>
      </c>
      <c r="F188" s="121" t="s">
        <v>219</v>
      </c>
      <c r="I188" s="122"/>
      <c r="J188" s="123">
        <f>BK188</f>
        <v>0</v>
      </c>
      <c r="L188" s="119"/>
      <c r="M188" s="124"/>
      <c r="P188" s="125">
        <f>P189+P196+P227+P234</f>
        <v>0</v>
      </c>
      <c r="R188" s="125">
        <f>R189+R196+R227+R234</f>
        <v>0.27719266696</v>
      </c>
      <c r="T188" s="126">
        <f>T189+T196+T227+T234</f>
        <v>2.0937400000000002E-2</v>
      </c>
      <c r="AR188" s="120" t="s">
        <v>87</v>
      </c>
      <c r="AT188" s="127" t="s">
        <v>78</v>
      </c>
      <c r="AU188" s="127" t="s">
        <v>79</v>
      </c>
      <c r="AY188" s="120" t="s">
        <v>124</v>
      </c>
      <c r="BK188" s="128">
        <f>BK189+BK196+BK227+BK234</f>
        <v>0</v>
      </c>
    </row>
    <row r="189" spans="2:65" s="11" customFormat="1" ht="22.9" customHeight="1">
      <c r="B189" s="119"/>
      <c r="D189" s="120" t="s">
        <v>78</v>
      </c>
      <c r="E189" s="129" t="s">
        <v>220</v>
      </c>
      <c r="F189" s="129" t="s">
        <v>221</v>
      </c>
      <c r="I189" s="122"/>
      <c r="J189" s="130">
        <f>BK189</f>
        <v>0</v>
      </c>
      <c r="L189" s="119"/>
      <c r="M189" s="124"/>
      <c r="P189" s="125">
        <f>SUM(P190:P195)</f>
        <v>0</v>
      </c>
      <c r="R189" s="125">
        <f>SUM(R190:R195)</f>
        <v>1.9600000000000004E-3</v>
      </c>
      <c r="T189" s="126">
        <f>SUM(T190:T195)</f>
        <v>0</v>
      </c>
      <c r="AR189" s="120" t="s">
        <v>87</v>
      </c>
      <c r="AT189" s="127" t="s">
        <v>78</v>
      </c>
      <c r="AU189" s="127" t="s">
        <v>21</v>
      </c>
      <c r="AY189" s="120" t="s">
        <v>124</v>
      </c>
      <c r="BK189" s="128">
        <f>SUM(BK190:BK195)</f>
        <v>0</v>
      </c>
    </row>
    <row r="190" spans="2:65" s="1" customFormat="1" ht="16.5" customHeight="1">
      <c r="B190" s="31"/>
      <c r="C190" s="131" t="s">
        <v>222</v>
      </c>
      <c r="D190" s="131" t="s">
        <v>127</v>
      </c>
      <c r="E190" s="132" t="s">
        <v>223</v>
      </c>
      <c r="F190" s="133" t="s">
        <v>224</v>
      </c>
      <c r="G190" s="134" t="s">
        <v>150</v>
      </c>
      <c r="H190" s="135">
        <v>49</v>
      </c>
      <c r="I190" s="136"/>
      <c r="J190" s="137">
        <f>ROUND(I190*H190,2)</f>
        <v>0</v>
      </c>
      <c r="K190" s="133" t="s">
        <v>1</v>
      </c>
      <c r="L190" s="31"/>
      <c r="M190" s="138" t="s">
        <v>1</v>
      </c>
      <c r="N190" s="139" t="s">
        <v>44</v>
      </c>
      <c r="P190" s="140">
        <f>O190*H190</f>
        <v>0</v>
      </c>
      <c r="Q190" s="140">
        <v>4.0000000000000003E-5</v>
      </c>
      <c r="R190" s="140">
        <f>Q190*H190</f>
        <v>1.9600000000000004E-3</v>
      </c>
      <c r="S190" s="140">
        <v>0</v>
      </c>
      <c r="T190" s="141">
        <f>S190*H190</f>
        <v>0</v>
      </c>
      <c r="AR190" s="142" t="s">
        <v>225</v>
      </c>
      <c r="AT190" s="142" t="s">
        <v>127</v>
      </c>
      <c r="AU190" s="142" t="s">
        <v>87</v>
      </c>
      <c r="AY190" s="16" t="s">
        <v>124</v>
      </c>
      <c r="BE190" s="143">
        <f>IF(N190="základní",J190,0)</f>
        <v>0</v>
      </c>
      <c r="BF190" s="143">
        <f>IF(N190="snížená",J190,0)</f>
        <v>0</v>
      </c>
      <c r="BG190" s="143">
        <f>IF(N190="zákl. přenesená",J190,0)</f>
        <v>0</v>
      </c>
      <c r="BH190" s="143">
        <f>IF(N190="sníž. přenesená",J190,0)</f>
        <v>0</v>
      </c>
      <c r="BI190" s="143">
        <f>IF(N190="nulová",J190,0)</f>
        <v>0</v>
      </c>
      <c r="BJ190" s="16" t="s">
        <v>21</v>
      </c>
      <c r="BK190" s="143">
        <f>ROUND(I190*H190,2)</f>
        <v>0</v>
      </c>
      <c r="BL190" s="16" t="s">
        <v>225</v>
      </c>
      <c r="BM190" s="142" t="s">
        <v>226</v>
      </c>
    </row>
    <row r="191" spans="2:65" s="1" customFormat="1" ht="11.25">
      <c r="B191" s="31"/>
      <c r="D191" s="144" t="s">
        <v>134</v>
      </c>
      <c r="F191" s="145" t="s">
        <v>224</v>
      </c>
      <c r="I191" s="146"/>
      <c r="L191" s="31"/>
      <c r="M191" s="147"/>
      <c r="T191" s="55"/>
      <c r="AT191" s="16" t="s">
        <v>134</v>
      </c>
      <c r="AU191" s="16" t="s">
        <v>87</v>
      </c>
    </row>
    <row r="192" spans="2:65" s="13" customFormat="1" ht="11.25">
      <c r="B192" s="156"/>
      <c r="D192" s="144" t="s">
        <v>138</v>
      </c>
      <c r="E192" s="157" t="s">
        <v>1</v>
      </c>
      <c r="F192" s="158" t="s">
        <v>227</v>
      </c>
      <c r="H192" s="159">
        <v>49</v>
      </c>
      <c r="I192" s="160"/>
      <c r="L192" s="156"/>
      <c r="M192" s="161"/>
      <c r="T192" s="162"/>
      <c r="AT192" s="157" t="s">
        <v>138</v>
      </c>
      <c r="AU192" s="157" t="s">
        <v>87</v>
      </c>
      <c r="AV192" s="13" t="s">
        <v>87</v>
      </c>
      <c r="AW192" s="13" t="s">
        <v>35</v>
      </c>
      <c r="AX192" s="13" t="s">
        <v>21</v>
      </c>
      <c r="AY192" s="157" t="s">
        <v>124</v>
      </c>
    </row>
    <row r="193" spans="2:65" s="1" customFormat="1" ht="24.2" customHeight="1">
      <c r="B193" s="31"/>
      <c r="C193" s="131" t="s">
        <v>228</v>
      </c>
      <c r="D193" s="131" t="s">
        <v>127</v>
      </c>
      <c r="E193" s="132" t="s">
        <v>229</v>
      </c>
      <c r="F193" s="133" t="s">
        <v>230</v>
      </c>
      <c r="G193" s="134" t="s">
        <v>231</v>
      </c>
      <c r="H193" s="171"/>
      <c r="I193" s="136"/>
      <c r="J193" s="137">
        <f>ROUND(I193*H193,2)</f>
        <v>0</v>
      </c>
      <c r="K193" s="133" t="s">
        <v>131</v>
      </c>
      <c r="L193" s="31"/>
      <c r="M193" s="138" t="s">
        <v>1</v>
      </c>
      <c r="N193" s="139" t="s">
        <v>44</v>
      </c>
      <c r="P193" s="140">
        <f>O193*H193</f>
        <v>0</v>
      </c>
      <c r="Q193" s="140">
        <v>0</v>
      </c>
      <c r="R193" s="140">
        <f>Q193*H193</f>
        <v>0</v>
      </c>
      <c r="S193" s="140">
        <v>0</v>
      </c>
      <c r="T193" s="141">
        <f>S193*H193</f>
        <v>0</v>
      </c>
      <c r="AR193" s="142" t="s">
        <v>225</v>
      </c>
      <c r="AT193" s="142" t="s">
        <v>127</v>
      </c>
      <c r="AU193" s="142" t="s">
        <v>87</v>
      </c>
      <c r="AY193" s="16" t="s">
        <v>124</v>
      </c>
      <c r="BE193" s="143">
        <f>IF(N193="základní",J193,0)</f>
        <v>0</v>
      </c>
      <c r="BF193" s="143">
        <f>IF(N193="snížená",J193,0)</f>
        <v>0</v>
      </c>
      <c r="BG193" s="143">
        <f>IF(N193="zákl. přenesená",J193,0)</f>
        <v>0</v>
      </c>
      <c r="BH193" s="143">
        <f>IF(N193="sníž. přenesená",J193,0)</f>
        <v>0</v>
      </c>
      <c r="BI193" s="143">
        <f>IF(N193="nulová",J193,0)</f>
        <v>0</v>
      </c>
      <c r="BJ193" s="16" t="s">
        <v>21</v>
      </c>
      <c r="BK193" s="143">
        <f>ROUND(I193*H193,2)</f>
        <v>0</v>
      </c>
      <c r="BL193" s="16" t="s">
        <v>225</v>
      </c>
      <c r="BM193" s="142" t="s">
        <v>232</v>
      </c>
    </row>
    <row r="194" spans="2:65" s="1" customFormat="1" ht="29.25">
      <c r="B194" s="31"/>
      <c r="D194" s="144" t="s">
        <v>134</v>
      </c>
      <c r="F194" s="145" t="s">
        <v>233</v>
      </c>
      <c r="I194" s="146"/>
      <c r="L194" s="31"/>
      <c r="M194" s="147"/>
      <c r="T194" s="55"/>
      <c r="AT194" s="16" t="s">
        <v>134</v>
      </c>
      <c r="AU194" s="16" t="s">
        <v>87</v>
      </c>
    </row>
    <row r="195" spans="2:65" s="1" customFormat="1" ht="11.25">
      <c r="B195" s="31"/>
      <c r="D195" s="148" t="s">
        <v>136</v>
      </c>
      <c r="F195" s="149" t="s">
        <v>234</v>
      </c>
      <c r="I195" s="146"/>
      <c r="L195" s="31"/>
      <c r="M195" s="147"/>
      <c r="T195" s="55"/>
      <c r="AT195" s="16" t="s">
        <v>136</v>
      </c>
      <c r="AU195" s="16" t="s">
        <v>87</v>
      </c>
    </row>
    <row r="196" spans="2:65" s="11" customFormat="1" ht="22.9" customHeight="1">
      <c r="B196" s="119"/>
      <c r="D196" s="120" t="s">
        <v>78</v>
      </c>
      <c r="E196" s="129" t="s">
        <v>235</v>
      </c>
      <c r="F196" s="129" t="s">
        <v>236</v>
      </c>
      <c r="I196" s="122"/>
      <c r="J196" s="130">
        <f>BK196</f>
        <v>0</v>
      </c>
      <c r="L196" s="119"/>
      <c r="M196" s="124"/>
      <c r="P196" s="125">
        <f>SUM(P197:P226)</f>
        <v>0</v>
      </c>
      <c r="R196" s="125">
        <f>SUM(R197:R226)</f>
        <v>0.16266957896000001</v>
      </c>
      <c r="T196" s="126">
        <f>SUM(T197:T226)</f>
        <v>0</v>
      </c>
      <c r="AR196" s="120" t="s">
        <v>87</v>
      </c>
      <c r="AT196" s="127" t="s">
        <v>78</v>
      </c>
      <c r="AU196" s="127" t="s">
        <v>21</v>
      </c>
      <c r="AY196" s="120" t="s">
        <v>124</v>
      </c>
      <c r="BK196" s="128">
        <f>SUM(BK197:BK226)</f>
        <v>0</v>
      </c>
    </row>
    <row r="197" spans="2:65" s="1" customFormat="1" ht="33" customHeight="1">
      <c r="B197" s="31"/>
      <c r="C197" s="131" t="s">
        <v>8</v>
      </c>
      <c r="D197" s="131" t="s">
        <v>127</v>
      </c>
      <c r="E197" s="132" t="s">
        <v>237</v>
      </c>
      <c r="F197" s="133" t="s">
        <v>238</v>
      </c>
      <c r="G197" s="134" t="s">
        <v>239</v>
      </c>
      <c r="H197" s="135">
        <v>28</v>
      </c>
      <c r="I197" s="136"/>
      <c r="J197" s="137">
        <f>ROUND(I197*H197,2)</f>
        <v>0</v>
      </c>
      <c r="K197" s="133" t="s">
        <v>1</v>
      </c>
      <c r="L197" s="31"/>
      <c r="M197" s="138" t="s">
        <v>1</v>
      </c>
      <c r="N197" s="139" t="s">
        <v>44</v>
      </c>
      <c r="P197" s="140">
        <f>O197*H197</f>
        <v>0</v>
      </c>
      <c r="Q197" s="140">
        <v>0</v>
      </c>
      <c r="R197" s="140">
        <f>Q197*H197</f>
        <v>0</v>
      </c>
      <c r="S197" s="140">
        <v>0</v>
      </c>
      <c r="T197" s="141">
        <f>S197*H197</f>
        <v>0</v>
      </c>
      <c r="AR197" s="142" t="s">
        <v>225</v>
      </c>
      <c r="AT197" s="142" t="s">
        <v>127</v>
      </c>
      <c r="AU197" s="142" t="s">
        <v>87</v>
      </c>
      <c r="AY197" s="16" t="s">
        <v>124</v>
      </c>
      <c r="BE197" s="143">
        <f>IF(N197="základní",J197,0)</f>
        <v>0</v>
      </c>
      <c r="BF197" s="143">
        <f>IF(N197="snížená",J197,0)</f>
        <v>0</v>
      </c>
      <c r="BG197" s="143">
        <f>IF(N197="zákl. přenesená",J197,0)</f>
        <v>0</v>
      </c>
      <c r="BH197" s="143">
        <f>IF(N197="sníž. přenesená",J197,0)</f>
        <v>0</v>
      </c>
      <c r="BI197" s="143">
        <f>IF(N197="nulová",J197,0)</f>
        <v>0</v>
      </c>
      <c r="BJ197" s="16" t="s">
        <v>21</v>
      </c>
      <c r="BK197" s="143">
        <f>ROUND(I197*H197,2)</f>
        <v>0</v>
      </c>
      <c r="BL197" s="16" t="s">
        <v>225</v>
      </c>
      <c r="BM197" s="142" t="s">
        <v>240</v>
      </c>
    </row>
    <row r="198" spans="2:65" s="1" customFormat="1" ht="19.5">
      <c r="B198" s="31"/>
      <c r="D198" s="144" t="s">
        <v>134</v>
      </c>
      <c r="F198" s="145" t="s">
        <v>241</v>
      </c>
      <c r="I198" s="146"/>
      <c r="L198" s="31"/>
      <c r="M198" s="147"/>
      <c r="T198" s="55"/>
      <c r="AT198" s="16" t="s">
        <v>134</v>
      </c>
      <c r="AU198" s="16" t="s">
        <v>87</v>
      </c>
    </row>
    <row r="199" spans="2:65" s="1" customFormat="1" ht="19.5">
      <c r="B199" s="31"/>
      <c r="D199" s="144" t="s">
        <v>179</v>
      </c>
      <c r="F199" s="170" t="s">
        <v>242</v>
      </c>
      <c r="I199" s="146"/>
      <c r="L199" s="31"/>
      <c r="M199" s="147"/>
      <c r="T199" s="55"/>
      <c r="AT199" s="16" t="s">
        <v>179</v>
      </c>
      <c r="AU199" s="16" t="s">
        <v>87</v>
      </c>
    </row>
    <row r="200" spans="2:65" s="1" customFormat="1" ht="24.2" customHeight="1">
      <c r="B200" s="31"/>
      <c r="C200" s="131" t="s">
        <v>225</v>
      </c>
      <c r="D200" s="131" t="s">
        <v>127</v>
      </c>
      <c r="E200" s="132" t="s">
        <v>243</v>
      </c>
      <c r="F200" s="133" t="s">
        <v>244</v>
      </c>
      <c r="G200" s="134" t="s">
        <v>150</v>
      </c>
      <c r="H200" s="135">
        <v>240.8</v>
      </c>
      <c r="I200" s="136"/>
      <c r="J200" s="137">
        <f>ROUND(I200*H200,2)</f>
        <v>0</v>
      </c>
      <c r="K200" s="133" t="s">
        <v>131</v>
      </c>
      <c r="L200" s="31"/>
      <c r="M200" s="138" t="s">
        <v>1</v>
      </c>
      <c r="N200" s="139" t="s">
        <v>44</v>
      </c>
      <c r="P200" s="140">
        <f>O200*H200</f>
        <v>0</v>
      </c>
      <c r="Q200" s="140">
        <v>2.7786370000000001E-4</v>
      </c>
      <c r="R200" s="140">
        <f>Q200*H200</f>
        <v>6.6909578960000007E-2</v>
      </c>
      <c r="S200" s="140">
        <v>0</v>
      </c>
      <c r="T200" s="141">
        <f>S200*H200</f>
        <v>0</v>
      </c>
      <c r="AR200" s="142" t="s">
        <v>225</v>
      </c>
      <c r="AT200" s="142" t="s">
        <v>127</v>
      </c>
      <c r="AU200" s="142" t="s">
        <v>87</v>
      </c>
      <c r="AY200" s="16" t="s">
        <v>124</v>
      </c>
      <c r="BE200" s="143">
        <f>IF(N200="základní",J200,0)</f>
        <v>0</v>
      </c>
      <c r="BF200" s="143">
        <f>IF(N200="snížená",J200,0)</f>
        <v>0</v>
      </c>
      <c r="BG200" s="143">
        <f>IF(N200="zákl. přenesená",J200,0)</f>
        <v>0</v>
      </c>
      <c r="BH200" s="143">
        <f>IF(N200="sníž. přenesená",J200,0)</f>
        <v>0</v>
      </c>
      <c r="BI200" s="143">
        <f>IF(N200="nulová",J200,0)</f>
        <v>0</v>
      </c>
      <c r="BJ200" s="16" t="s">
        <v>21</v>
      </c>
      <c r="BK200" s="143">
        <f>ROUND(I200*H200,2)</f>
        <v>0</v>
      </c>
      <c r="BL200" s="16" t="s">
        <v>225</v>
      </c>
      <c r="BM200" s="142" t="s">
        <v>245</v>
      </c>
    </row>
    <row r="201" spans="2:65" s="1" customFormat="1" ht="29.25">
      <c r="B201" s="31"/>
      <c r="D201" s="144" t="s">
        <v>134</v>
      </c>
      <c r="F201" s="145" t="s">
        <v>246</v>
      </c>
      <c r="I201" s="146"/>
      <c r="L201" s="31"/>
      <c r="M201" s="147"/>
      <c r="T201" s="55"/>
      <c r="AT201" s="16" t="s">
        <v>134</v>
      </c>
      <c r="AU201" s="16" t="s">
        <v>87</v>
      </c>
    </row>
    <row r="202" spans="2:65" s="1" customFormat="1" ht="11.25">
      <c r="B202" s="31"/>
      <c r="D202" s="148" t="s">
        <v>136</v>
      </c>
      <c r="F202" s="149" t="s">
        <v>247</v>
      </c>
      <c r="I202" s="146"/>
      <c r="L202" s="31"/>
      <c r="M202" s="147"/>
      <c r="T202" s="55"/>
      <c r="AT202" s="16" t="s">
        <v>136</v>
      </c>
      <c r="AU202" s="16" t="s">
        <v>87</v>
      </c>
    </row>
    <row r="203" spans="2:65" s="1" customFormat="1" ht="87.75">
      <c r="B203" s="31"/>
      <c r="D203" s="144" t="s">
        <v>177</v>
      </c>
      <c r="F203" s="170" t="s">
        <v>248</v>
      </c>
      <c r="I203" s="146"/>
      <c r="L203" s="31"/>
      <c r="M203" s="147"/>
      <c r="T203" s="55"/>
      <c r="AT203" s="16" t="s">
        <v>177</v>
      </c>
      <c r="AU203" s="16" t="s">
        <v>87</v>
      </c>
    </row>
    <row r="204" spans="2:65" s="12" customFormat="1" ht="11.25">
      <c r="B204" s="150"/>
      <c r="D204" s="144" t="s">
        <v>138</v>
      </c>
      <c r="E204" s="151" t="s">
        <v>1</v>
      </c>
      <c r="F204" s="152" t="s">
        <v>153</v>
      </c>
      <c r="H204" s="151" t="s">
        <v>1</v>
      </c>
      <c r="I204" s="153"/>
      <c r="L204" s="150"/>
      <c r="M204" s="154"/>
      <c r="T204" s="155"/>
      <c r="AT204" s="151" t="s">
        <v>138</v>
      </c>
      <c r="AU204" s="151" t="s">
        <v>87</v>
      </c>
      <c r="AV204" s="12" t="s">
        <v>21</v>
      </c>
      <c r="AW204" s="12" t="s">
        <v>35</v>
      </c>
      <c r="AX204" s="12" t="s">
        <v>79</v>
      </c>
      <c r="AY204" s="151" t="s">
        <v>124</v>
      </c>
    </row>
    <row r="205" spans="2:65" s="13" customFormat="1" ht="11.25">
      <c r="B205" s="156"/>
      <c r="D205" s="144" t="s">
        <v>138</v>
      </c>
      <c r="E205" s="157" t="s">
        <v>1</v>
      </c>
      <c r="F205" s="158" t="s">
        <v>249</v>
      </c>
      <c r="H205" s="159">
        <v>240.8</v>
      </c>
      <c r="I205" s="160"/>
      <c r="L205" s="156"/>
      <c r="M205" s="161"/>
      <c r="T205" s="162"/>
      <c r="AT205" s="157" t="s">
        <v>138</v>
      </c>
      <c r="AU205" s="157" t="s">
        <v>87</v>
      </c>
      <c r="AV205" s="13" t="s">
        <v>87</v>
      </c>
      <c r="AW205" s="13" t="s">
        <v>35</v>
      </c>
      <c r="AX205" s="13" t="s">
        <v>21</v>
      </c>
      <c r="AY205" s="157" t="s">
        <v>124</v>
      </c>
    </row>
    <row r="206" spans="2:65" s="1" customFormat="1" ht="24.2" customHeight="1">
      <c r="B206" s="31"/>
      <c r="C206" s="131" t="s">
        <v>250</v>
      </c>
      <c r="D206" s="131" t="s">
        <v>127</v>
      </c>
      <c r="E206" s="132" t="s">
        <v>251</v>
      </c>
      <c r="F206" s="133" t="s">
        <v>252</v>
      </c>
      <c r="G206" s="134" t="s">
        <v>130</v>
      </c>
      <c r="H206" s="135">
        <v>124.95</v>
      </c>
      <c r="I206" s="136"/>
      <c r="J206" s="137">
        <f>ROUND(I206*H206,2)</f>
        <v>0</v>
      </c>
      <c r="K206" s="133" t="s">
        <v>1</v>
      </c>
      <c r="L206" s="31"/>
      <c r="M206" s="138" t="s">
        <v>1</v>
      </c>
      <c r="N206" s="139" t="s">
        <v>44</v>
      </c>
      <c r="P206" s="140">
        <f>O206*H206</f>
        <v>0</v>
      </c>
      <c r="Q206" s="140">
        <v>0</v>
      </c>
      <c r="R206" s="140">
        <f>Q206*H206</f>
        <v>0</v>
      </c>
      <c r="S206" s="140">
        <v>0</v>
      </c>
      <c r="T206" s="141">
        <f>S206*H206</f>
        <v>0</v>
      </c>
      <c r="AR206" s="142" t="s">
        <v>225</v>
      </c>
      <c r="AT206" s="142" t="s">
        <v>127</v>
      </c>
      <c r="AU206" s="142" t="s">
        <v>87</v>
      </c>
      <c r="AY206" s="16" t="s">
        <v>124</v>
      </c>
      <c r="BE206" s="143">
        <f>IF(N206="základní",J206,0)</f>
        <v>0</v>
      </c>
      <c r="BF206" s="143">
        <f>IF(N206="snížená",J206,0)</f>
        <v>0</v>
      </c>
      <c r="BG206" s="143">
        <f>IF(N206="zákl. přenesená",J206,0)</f>
        <v>0</v>
      </c>
      <c r="BH206" s="143">
        <f>IF(N206="sníž. přenesená",J206,0)</f>
        <v>0</v>
      </c>
      <c r="BI206" s="143">
        <f>IF(N206="nulová",J206,0)</f>
        <v>0</v>
      </c>
      <c r="BJ206" s="16" t="s">
        <v>21</v>
      </c>
      <c r="BK206" s="143">
        <f>ROUND(I206*H206,2)</f>
        <v>0</v>
      </c>
      <c r="BL206" s="16" t="s">
        <v>225</v>
      </c>
      <c r="BM206" s="142" t="s">
        <v>253</v>
      </c>
    </row>
    <row r="207" spans="2:65" s="1" customFormat="1" ht="19.5">
      <c r="B207" s="31"/>
      <c r="D207" s="144" t="s">
        <v>134</v>
      </c>
      <c r="F207" s="145" t="s">
        <v>252</v>
      </c>
      <c r="I207" s="146"/>
      <c r="L207" s="31"/>
      <c r="M207" s="147"/>
      <c r="T207" s="55"/>
      <c r="AT207" s="16" t="s">
        <v>134</v>
      </c>
      <c r="AU207" s="16" t="s">
        <v>87</v>
      </c>
    </row>
    <row r="208" spans="2:65" s="12" customFormat="1" ht="11.25">
      <c r="B208" s="150"/>
      <c r="D208" s="144" t="s">
        <v>138</v>
      </c>
      <c r="E208" s="151" t="s">
        <v>1</v>
      </c>
      <c r="F208" s="152" t="s">
        <v>181</v>
      </c>
      <c r="H208" s="151" t="s">
        <v>1</v>
      </c>
      <c r="I208" s="153"/>
      <c r="L208" s="150"/>
      <c r="M208" s="154"/>
      <c r="T208" s="155"/>
      <c r="AT208" s="151" t="s">
        <v>138</v>
      </c>
      <c r="AU208" s="151" t="s">
        <v>87</v>
      </c>
      <c r="AV208" s="12" t="s">
        <v>21</v>
      </c>
      <c r="AW208" s="12" t="s">
        <v>35</v>
      </c>
      <c r="AX208" s="12" t="s">
        <v>79</v>
      </c>
      <c r="AY208" s="151" t="s">
        <v>124</v>
      </c>
    </row>
    <row r="209" spans="2:65" s="13" customFormat="1" ht="11.25">
      <c r="B209" s="156"/>
      <c r="D209" s="144" t="s">
        <v>138</v>
      </c>
      <c r="E209" s="157" t="s">
        <v>1</v>
      </c>
      <c r="F209" s="158" t="s">
        <v>254</v>
      </c>
      <c r="H209" s="159">
        <v>124.95</v>
      </c>
      <c r="I209" s="160"/>
      <c r="L209" s="156"/>
      <c r="M209" s="161"/>
      <c r="T209" s="162"/>
      <c r="AT209" s="157" t="s">
        <v>138</v>
      </c>
      <c r="AU209" s="157" t="s">
        <v>87</v>
      </c>
      <c r="AV209" s="13" t="s">
        <v>87</v>
      </c>
      <c r="AW209" s="13" t="s">
        <v>35</v>
      </c>
      <c r="AX209" s="13" t="s">
        <v>79</v>
      </c>
      <c r="AY209" s="157" t="s">
        <v>124</v>
      </c>
    </row>
    <row r="210" spans="2:65" s="14" customFormat="1" ht="11.25">
      <c r="B210" s="163"/>
      <c r="D210" s="144" t="s">
        <v>138</v>
      </c>
      <c r="E210" s="164" t="s">
        <v>1</v>
      </c>
      <c r="F210" s="165" t="s">
        <v>143</v>
      </c>
      <c r="H210" s="166">
        <v>124.95</v>
      </c>
      <c r="I210" s="167"/>
      <c r="L210" s="163"/>
      <c r="M210" s="168"/>
      <c r="T210" s="169"/>
      <c r="AT210" s="164" t="s">
        <v>138</v>
      </c>
      <c r="AU210" s="164" t="s">
        <v>87</v>
      </c>
      <c r="AV210" s="14" t="s">
        <v>132</v>
      </c>
      <c r="AW210" s="14" t="s">
        <v>35</v>
      </c>
      <c r="AX210" s="14" t="s">
        <v>21</v>
      </c>
      <c r="AY210" s="164" t="s">
        <v>124</v>
      </c>
    </row>
    <row r="211" spans="2:65" s="1" customFormat="1" ht="24.2" customHeight="1">
      <c r="B211" s="31"/>
      <c r="C211" s="131" t="s">
        <v>255</v>
      </c>
      <c r="D211" s="131" t="s">
        <v>127</v>
      </c>
      <c r="E211" s="132" t="s">
        <v>256</v>
      </c>
      <c r="F211" s="133" t="s">
        <v>257</v>
      </c>
      <c r="G211" s="134" t="s">
        <v>239</v>
      </c>
      <c r="H211" s="135">
        <v>28</v>
      </c>
      <c r="I211" s="136"/>
      <c r="J211" s="137">
        <f>ROUND(I211*H211,2)</f>
        <v>0</v>
      </c>
      <c r="K211" s="133" t="s">
        <v>1</v>
      </c>
      <c r="L211" s="31"/>
      <c r="M211" s="138" t="s">
        <v>1</v>
      </c>
      <c r="N211" s="139" t="s">
        <v>44</v>
      </c>
      <c r="P211" s="140">
        <f>O211*H211</f>
        <v>0</v>
      </c>
      <c r="Q211" s="140">
        <v>0</v>
      </c>
      <c r="R211" s="140">
        <f>Q211*H211</f>
        <v>0</v>
      </c>
      <c r="S211" s="140">
        <v>0</v>
      </c>
      <c r="T211" s="141">
        <f>S211*H211</f>
        <v>0</v>
      </c>
      <c r="AR211" s="142" t="s">
        <v>225</v>
      </c>
      <c r="AT211" s="142" t="s">
        <v>127</v>
      </c>
      <c r="AU211" s="142" t="s">
        <v>87</v>
      </c>
      <c r="AY211" s="16" t="s">
        <v>124</v>
      </c>
      <c r="BE211" s="143">
        <f>IF(N211="základní",J211,0)</f>
        <v>0</v>
      </c>
      <c r="BF211" s="143">
        <f>IF(N211="snížená",J211,0)</f>
        <v>0</v>
      </c>
      <c r="BG211" s="143">
        <f>IF(N211="zákl. přenesená",J211,0)</f>
        <v>0</v>
      </c>
      <c r="BH211" s="143">
        <f>IF(N211="sníž. přenesená",J211,0)</f>
        <v>0</v>
      </c>
      <c r="BI211" s="143">
        <f>IF(N211="nulová",J211,0)</f>
        <v>0</v>
      </c>
      <c r="BJ211" s="16" t="s">
        <v>21</v>
      </c>
      <c r="BK211" s="143">
        <f>ROUND(I211*H211,2)</f>
        <v>0</v>
      </c>
      <c r="BL211" s="16" t="s">
        <v>225</v>
      </c>
      <c r="BM211" s="142" t="s">
        <v>258</v>
      </c>
    </row>
    <row r="212" spans="2:65" s="1" customFormat="1" ht="29.25">
      <c r="B212" s="31"/>
      <c r="D212" s="144" t="s">
        <v>134</v>
      </c>
      <c r="F212" s="145" t="s">
        <v>259</v>
      </c>
      <c r="I212" s="146"/>
      <c r="L212" s="31"/>
      <c r="M212" s="147"/>
      <c r="T212" s="55"/>
      <c r="AT212" s="16" t="s">
        <v>134</v>
      </c>
      <c r="AU212" s="16" t="s">
        <v>87</v>
      </c>
    </row>
    <row r="213" spans="2:65" s="1" customFormat="1" ht="78">
      <c r="B213" s="31"/>
      <c r="D213" s="144" t="s">
        <v>177</v>
      </c>
      <c r="F213" s="170" t="s">
        <v>260</v>
      </c>
      <c r="I213" s="146"/>
      <c r="L213" s="31"/>
      <c r="M213" s="147"/>
      <c r="T213" s="55"/>
      <c r="AT213" s="16" t="s">
        <v>177</v>
      </c>
      <c r="AU213" s="16" t="s">
        <v>87</v>
      </c>
    </row>
    <row r="214" spans="2:65" s="12" customFormat="1" ht="11.25">
      <c r="B214" s="150"/>
      <c r="D214" s="144" t="s">
        <v>138</v>
      </c>
      <c r="E214" s="151" t="s">
        <v>1</v>
      </c>
      <c r="F214" s="152" t="s">
        <v>181</v>
      </c>
      <c r="H214" s="151" t="s">
        <v>1</v>
      </c>
      <c r="I214" s="153"/>
      <c r="L214" s="150"/>
      <c r="M214" s="154"/>
      <c r="T214" s="155"/>
      <c r="AT214" s="151" t="s">
        <v>138</v>
      </c>
      <c r="AU214" s="151" t="s">
        <v>87</v>
      </c>
      <c r="AV214" s="12" t="s">
        <v>21</v>
      </c>
      <c r="AW214" s="12" t="s">
        <v>35</v>
      </c>
      <c r="AX214" s="12" t="s">
        <v>79</v>
      </c>
      <c r="AY214" s="151" t="s">
        <v>124</v>
      </c>
    </row>
    <row r="215" spans="2:65" s="13" customFormat="1" ht="11.25">
      <c r="B215" s="156"/>
      <c r="D215" s="144" t="s">
        <v>138</v>
      </c>
      <c r="E215" s="157" t="s">
        <v>1</v>
      </c>
      <c r="F215" s="158" t="s">
        <v>261</v>
      </c>
      <c r="H215" s="159">
        <v>28</v>
      </c>
      <c r="I215" s="160"/>
      <c r="L215" s="156"/>
      <c r="M215" s="161"/>
      <c r="T215" s="162"/>
      <c r="AT215" s="157" t="s">
        <v>138</v>
      </c>
      <c r="AU215" s="157" t="s">
        <v>87</v>
      </c>
      <c r="AV215" s="13" t="s">
        <v>87</v>
      </c>
      <c r="AW215" s="13" t="s">
        <v>35</v>
      </c>
      <c r="AX215" s="13" t="s">
        <v>21</v>
      </c>
      <c r="AY215" s="157" t="s">
        <v>124</v>
      </c>
    </row>
    <row r="216" spans="2:65" s="1" customFormat="1" ht="24.2" customHeight="1">
      <c r="B216" s="31"/>
      <c r="C216" s="172" t="s">
        <v>262</v>
      </c>
      <c r="D216" s="172" t="s">
        <v>263</v>
      </c>
      <c r="E216" s="173" t="s">
        <v>264</v>
      </c>
      <c r="F216" s="174" t="s">
        <v>265</v>
      </c>
      <c r="G216" s="175" t="s">
        <v>150</v>
      </c>
      <c r="H216" s="176">
        <v>53.2</v>
      </c>
      <c r="I216" s="177"/>
      <c r="J216" s="178">
        <f>ROUND(I216*H216,2)</f>
        <v>0</v>
      </c>
      <c r="K216" s="174" t="s">
        <v>1</v>
      </c>
      <c r="L216" s="179"/>
      <c r="M216" s="180" t="s">
        <v>1</v>
      </c>
      <c r="N216" s="181" t="s">
        <v>44</v>
      </c>
      <c r="P216" s="140">
        <f>O216*H216</f>
        <v>0</v>
      </c>
      <c r="Q216" s="140">
        <v>1.8E-3</v>
      </c>
      <c r="R216" s="140">
        <f>Q216*H216</f>
        <v>9.5759999999999998E-2</v>
      </c>
      <c r="S216" s="140">
        <v>0</v>
      </c>
      <c r="T216" s="141">
        <f>S216*H216</f>
        <v>0</v>
      </c>
      <c r="AR216" s="142" t="s">
        <v>266</v>
      </c>
      <c r="AT216" s="142" t="s">
        <v>263</v>
      </c>
      <c r="AU216" s="142" t="s">
        <v>87</v>
      </c>
      <c r="AY216" s="16" t="s">
        <v>124</v>
      </c>
      <c r="BE216" s="143">
        <f>IF(N216="základní",J216,0)</f>
        <v>0</v>
      </c>
      <c r="BF216" s="143">
        <f>IF(N216="snížená",J216,0)</f>
        <v>0</v>
      </c>
      <c r="BG216" s="143">
        <f>IF(N216="zákl. přenesená",J216,0)</f>
        <v>0</v>
      </c>
      <c r="BH216" s="143">
        <f>IF(N216="sníž. přenesená",J216,0)</f>
        <v>0</v>
      </c>
      <c r="BI216" s="143">
        <f>IF(N216="nulová",J216,0)</f>
        <v>0</v>
      </c>
      <c r="BJ216" s="16" t="s">
        <v>21</v>
      </c>
      <c r="BK216" s="143">
        <f>ROUND(I216*H216,2)</f>
        <v>0</v>
      </c>
      <c r="BL216" s="16" t="s">
        <v>266</v>
      </c>
      <c r="BM216" s="142" t="s">
        <v>267</v>
      </c>
    </row>
    <row r="217" spans="2:65" s="1" customFormat="1" ht="11.25">
      <c r="B217" s="31"/>
      <c r="D217" s="144" t="s">
        <v>134</v>
      </c>
      <c r="F217" s="145" t="s">
        <v>268</v>
      </c>
      <c r="I217" s="146"/>
      <c r="L217" s="31"/>
      <c r="M217" s="147"/>
      <c r="T217" s="55"/>
      <c r="AT217" s="16" t="s">
        <v>134</v>
      </c>
      <c r="AU217" s="16" t="s">
        <v>87</v>
      </c>
    </row>
    <row r="218" spans="2:65" s="12" customFormat="1" ht="11.25">
      <c r="B218" s="150"/>
      <c r="D218" s="144" t="s">
        <v>138</v>
      </c>
      <c r="E218" s="151" t="s">
        <v>1</v>
      </c>
      <c r="F218" s="152" t="s">
        <v>181</v>
      </c>
      <c r="H218" s="151" t="s">
        <v>1</v>
      </c>
      <c r="I218" s="153"/>
      <c r="L218" s="150"/>
      <c r="M218" s="154"/>
      <c r="T218" s="155"/>
      <c r="AT218" s="151" t="s">
        <v>138</v>
      </c>
      <c r="AU218" s="151" t="s">
        <v>87</v>
      </c>
      <c r="AV218" s="12" t="s">
        <v>21</v>
      </c>
      <c r="AW218" s="12" t="s">
        <v>35</v>
      </c>
      <c r="AX218" s="12" t="s">
        <v>79</v>
      </c>
      <c r="AY218" s="151" t="s">
        <v>124</v>
      </c>
    </row>
    <row r="219" spans="2:65" s="13" customFormat="1" ht="11.25">
      <c r="B219" s="156"/>
      <c r="D219" s="144" t="s">
        <v>138</v>
      </c>
      <c r="E219" s="157" t="s">
        <v>1</v>
      </c>
      <c r="F219" s="158" t="s">
        <v>269</v>
      </c>
      <c r="H219" s="159">
        <v>53.2</v>
      </c>
      <c r="I219" s="160"/>
      <c r="L219" s="156"/>
      <c r="M219" s="161"/>
      <c r="T219" s="162"/>
      <c r="AT219" s="157" t="s">
        <v>138</v>
      </c>
      <c r="AU219" s="157" t="s">
        <v>87</v>
      </c>
      <c r="AV219" s="13" t="s">
        <v>87</v>
      </c>
      <c r="AW219" s="13" t="s">
        <v>35</v>
      </c>
      <c r="AX219" s="13" t="s">
        <v>21</v>
      </c>
      <c r="AY219" s="157" t="s">
        <v>124</v>
      </c>
    </row>
    <row r="220" spans="2:65" s="1" customFormat="1" ht="24.2" customHeight="1">
      <c r="B220" s="31"/>
      <c r="C220" s="131" t="s">
        <v>270</v>
      </c>
      <c r="D220" s="131" t="s">
        <v>127</v>
      </c>
      <c r="E220" s="132" t="s">
        <v>271</v>
      </c>
      <c r="F220" s="133" t="s">
        <v>272</v>
      </c>
      <c r="G220" s="134" t="s">
        <v>239</v>
      </c>
      <c r="H220" s="135">
        <v>24</v>
      </c>
      <c r="I220" s="136"/>
      <c r="J220" s="137">
        <f>ROUND(I220*H220,2)</f>
        <v>0</v>
      </c>
      <c r="K220" s="133" t="s">
        <v>1</v>
      </c>
      <c r="L220" s="31"/>
      <c r="M220" s="138" t="s">
        <v>1</v>
      </c>
      <c r="N220" s="139" t="s">
        <v>44</v>
      </c>
      <c r="P220" s="140">
        <f>O220*H220</f>
        <v>0</v>
      </c>
      <c r="Q220" s="140">
        <v>0</v>
      </c>
      <c r="R220" s="140">
        <f>Q220*H220</f>
        <v>0</v>
      </c>
      <c r="S220" s="140">
        <v>0</v>
      </c>
      <c r="T220" s="141">
        <f>S220*H220</f>
        <v>0</v>
      </c>
      <c r="AR220" s="142" t="s">
        <v>225</v>
      </c>
      <c r="AT220" s="142" t="s">
        <v>127</v>
      </c>
      <c r="AU220" s="142" t="s">
        <v>87</v>
      </c>
      <c r="AY220" s="16" t="s">
        <v>124</v>
      </c>
      <c r="BE220" s="143">
        <f>IF(N220="základní",J220,0)</f>
        <v>0</v>
      </c>
      <c r="BF220" s="143">
        <f>IF(N220="snížená",J220,0)</f>
        <v>0</v>
      </c>
      <c r="BG220" s="143">
        <f>IF(N220="zákl. přenesená",J220,0)</f>
        <v>0</v>
      </c>
      <c r="BH220" s="143">
        <f>IF(N220="sníž. přenesená",J220,0)</f>
        <v>0</v>
      </c>
      <c r="BI220" s="143">
        <f>IF(N220="nulová",J220,0)</f>
        <v>0</v>
      </c>
      <c r="BJ220" s="16" t="s">
        <v>21</v>
      </c>
      <c r="BK220" s="143">
        <f>ROUND(I220*H220,2)</f>
        <v>0</v>
      </c>
      <c r="BL220" s="16" t="s">
        <v>225</v>
      </c>
      <c r="BM220" s="142" t="s">
        <v>273</v>
      </c>
    </row>
    <row r="221" spans="2:65" s="1" customFormat="1" ht="19.5">
      <c r="B221" s="31"/>
      <c r="D221" s="144" t="s">
        <v>134</v>
      </c>
      <c r="F221" s="145" t="s">
        <v>274</v>
      </c>
      <c r="I221" s="146"/>
      <c r="L221" s="31"/>
      <c r="M221" s="147"/>
      <c r="T221" s="55"/>
      <c r="AT221" s="16" t="s">
        <v>134</v>
      </c>
      <c r="AU221" s="16" t="s">
        <v>87</v>
      </c>
    </row>
    <row r="222" spans="2:65" s="13" customFormat="1" ht="11.25">
      <c r="B222" s="156"/>
      <c r="D222" s="144" t="s">
        <v>138</v>
      </c>
      <c r="E222" s="157" t="s">
        <v>1</v>
      </c>
      <c r="F222" s="158" t="s">
        <v>275</v>
      </c>
      <c r="H222" s="159">
        <v>24</v>
      </c>
      <c r="I222" s="160"/>
      <c r="L222" s="156"/>
      <c r="M222" s="161"/>
      <c r="T222" s="162"/>
      <c r="AT222" s="157" t="s">
        <v>138</v>
      </c>
      <c r="AU222" s="157" t="s">
        <v>87</v>
      </c>
      <c r="AV222" s="13" t="s">
        <v>87</v>
      </c>
      <c r="AW222" s="13" t="s">
        <v>35</v>
      </c>
      <c r="AX222" s="13" t="s">
        <v>21</v>
      </c>
      <c r="AY222" s="157" t="s">
        <v>124</v>
      </c>
    </row>
    <row r="223" spans="2:65" s="1" customFormat="1" ht="24.2" customHeight="1">
      <c r="B223" s="31"/>
      <c r="C223" s="131" t="s">
        <v>7</v>
      </c>
      <c r="D223" s="131" t="s">
        <v>127</v>
      </c>
      <c r="E223" s="132" t="s">
        <v>276</v>
      </c>
      <c r="F223" s="133" t="s">
        <v>277</v>
      </c>
      <c r="G223" s="134" t="s">
        <v>231</v>
      </c>
      <c r="H223" s="171"/>
      <c r="I223" s="136"/>
      <c r="J223" s="137">
        <f>ROUND(I223*H223,2)</f>
        <v>0</v>
      </c>
      <c r="K223" s="133" t="s">
        <v>131</v>
      </c>
      <c r="L223" s="31"/>
      <c r="M223" s="138" t="s">
        <v>1</v>
      </c>
      <c r="N223" s="139" t="s">
        <v>44</v>
      </c>
      <c r="P223" s="140">
        <f>O223*H223</f>
        <v>0</v>
      </c>
      <c r="Q223" s="140">
        <v>0</v>
      </c>
      <c r="R223" s="140">
        <f>Q223*H223</f>
        <v>0</v>
      </c>
      <c r="S223" s="140">
        <v>0</v>
      </c>
      <c r="T223" s="141">
        <f>S223*H223</f>
        <v>0</v>
      </c>
      <c r="AR223" s="142" t="s">
        <v>225</v>
      </c>
      <c r="AT223" s="142" t="s">
        <v>127</v>
      </c>
      <c r="AU223" s="142" t="s">
        <v>87</v>
      </c>
      <c r="AY223" s="16" t="s">
        <v>124</v>
      </c>
      <c r="BE223" s="143">
        <f>IF(N223="základní",J223,0)</f>
        <v>0</v>
      </c>
      <c r="BF223" s="143">
        <f>IF(N223="snížená",J223,0)</f>
        <v>0</v>
      </c>
      <c r="BG223" s="143">
        <f>IF(N223="zákl. přenesená",J223,0)</f>
        <v>0</v>
      </c>
      <c r="BH223" s="143">
        <f>IF(N223="sníž. přenesená",J223,0)</f>
        <v>0</v>
      </c>
      <c r="BI223" s="143">
        <f>IF(N223="nulová",J223,0)</f>
        <v>0</v>
      </c>
      <c r="BJ223" s="16" t="s">
        <v>21</v>
      </c>
      <c r="BK223" s="143">
        <f>ROUND(I223*H223,2)</f>
        <v>0</v>
      </c>
      <c r="BL223" s="16" t="s">
        <v>225</v>
      </c>
      <c r="BM223" s="142" t="s">
        <v>278</v>
      </c>
    </row>
    <row r="224" spans="2:65" s="1" customFormat="1" ht="29.25">
      <c r="B224" s="31"/>
      <c r="D224" s="144" t="s">
        <v>134</v>
      </c>
      <c r="F224" s="145" t="s">
        <v>279</v>
      </c>
      <c r="I224" s="146"/>
      <c r="L224" s="31"/>
      <c r="M224" s="147"/>
      <c r="T224" s="55"/>
      <c r="AT224" s="16" t="s">
        <v>134</v>
      </c>
      <c r="AU224" s="16" t="s">
        <v>87</v>
      </c>
    </row>
    <row r="225" spans="2:65" s="1" customFormat="1" ht="11.25">
      <c r="B225" s="31"/>
      <c r="D225" s="148" t="s">
        <v>136</v>
      </c>
      <c r="F225" s="149" t="s">
        <v>280</v>
      </c>
      <c r="I225" s="146"/>
      <c r="L225" s="31"/>
      <c r="M225" s="147"/>
      <c r="T225" s="55"/>
      <c r="AT225" s="16" t="s">
        <v>136</v>
      </c>
      <c r="AU225" s="16" t="s">
        <v>87</v>
      </c>
    </row>
    <row r="226" spans="2:65" s="1" customFormat="1" ht="107.25">
      <c r="B226" s="31"/>
      <c r="D226" s="144" t="s">
        <v>177</v>
      </c>
      <c r="F226" s="170" t="s">
        <v>281</v>
      </c>
      <c r="I226" s="146"/>
      <c r="L226" s="31"/>
      <c r="M226" s="147"/>
      <c r="T226" s="55"/>
      <c r="AT226" s="16" t="s">
        <v>177</v>
      </c>
      <c r="AU226" s="16" t="s">
        <v>87</v>
      </c>
    </row>
    <row r="227" spans="2:65" s="11" customFormat="1" ht="22.9" customHeight="1">
      <c r="B227" s="119"/>
      <c r="D227" s="120" t="s">
        <v>78</v>
      </c>
      <c r="E227" s="129" t="s">
        <v>282</v>
      </c>
      <c r="F227" s="129" t="s">
        <v>283</v>
      </c>
      <c r="I227" s="122"/>
      <c r="J227" s="130">
        <f>BK227</f>
        <v>0</v>
      </c>
      <c r="L227" s="119"/>
      <c r="M227" s="124"/>
      <c r="P227" s="125">
        <f>SUM(P228:P233)</f>
        <v>0</v>
      </c>
      <c r="R227" s="125">
        <f>SUM(R228:R233)</f>
        <v>1.2117599999999999E-2</v>
      </c>
      <c r="T227" s="126">
        <f>SUM(T228:T233)</f>
        <v>0</v>
      </c>
      <c r="AR227" s="120" t="s">
        <v>87</v>
      </c>
      <c r="AT227" s="127" t="s">
        <v>78</v>
      </c>
      <c r="AU227" s="127" t="s">
        <v>21</v>
      </c>
      <c r="AY227" s="120" t="s">
        <v>124</v>
      </c>
      <c r="BK227" s="128">
        <f>SUM(BK228:BK233)</f>
        <v>0</v>
      </c>
    </row>
    <row r="228" spans="2:65" s="1" customFormat="1" ht="24.2" customHeight="1">
      <c r="B228" s="31"/>
      <c r="C228" s="131" t="s">
        <v>284</v>
      </c>
      <c r="D228" s="131" t="s">
        <v>127</v>
      </c>
      <c r="E228" s="132" t="s">
        <v>285</v>
      </c>
      <c r="F228" s="133" t="s">
        <v>286</v>
      </c>
      <c r="G228" s="134" t="s">
        <v>130</v>
      </c>
      <c r="H228" s="135">
        <v>20</v>
      </c>
      <c r="I228" s="136"/>
      <c r="J228" s="137">
        <f>ROUND(I228*H228,2)</f>
        <v>0</v>
      </c>
      <c r="K228" s="133" t="s">
        <v>131</v>
      </c>
      <c r="L228" s="31"/>
      <c r="M228" s="138" t="s">
        <v>1</v>
      </c>
      <c r="N228" s="139" t="s">
        <v>44</v>
      </c>
      <c r="P228" s="140">
        <f>O228*H228</f>
        <v>0</v>
      </c>
      <c r="Q228" s="140">
        <v>1.9588E-4</v>
      </c>
      <c r="R228" s="140">
        <f>Q228*H228</f>
        <v>3.9176000000000002E-3</v>
      </c>
      <c r="S228" s="140">
        <v>0</v>
      </c>
      <c r="T228" s="141">
        <f>S228*H228</f>
        <v>0</v>
      </c>
      <c r="AR228" s="142" t="s">
        <v>225</v>
      </c>
      <c r="AT228" s="142" t="s">
        <v>127</v>
      </c>
      <c r="AU228" s="142" t="s">
        <v>87</v>
      </c>
      <c r="AY228" s="16" t="s">
        <v>124</v>
      </c>
      <c r="BE228" s="143">
        <f>IF(N228="základní",J228,0)</f>
        <v>0</v>
      </c>
      <c r="BF228" s="143">
        <f>IF(N228="snížená",J228,0)</f>
        <v>0</v>
      </c>
      <c r="BG228" s="143">
        <f>IF(N228="zákl. přenesená",J228,0)</f>
        <v>0</v>
      </c>
      <c r="BH228" s="143">
        <f>IF(N228="sníž. přenesená",J228,0)</f>
        <v>0</v>
      </c>
      <c r="BI228" s="143">
        <f>IF(N228="nulová",J228,0)</f>
        <v>0</v>
      </c>
      <c r="BJ228" s="16" t="s">
        <v>21</v>
      </c>
      <c r="BK228" s="143">
        <f>ROUND(I228*H228,2)</f>
        <v>0</v>
      </c>
      <c r="BL228" s="16" t="s">
        <v>225</v>
      </c>
      <c r="BM228" s="142" t="s">
        <v>287</v>
      </c>
    </row>
    <row r="229" spans="2:65" s="1" customFormat="1" ht="19.5">
      <c r="B229" s="31"/>
      <c r="D229" s="144" t="s">
        <v>134</v>
      </c>
      <c r="F229" s="145" t="s">
        <v>288</v>
      </c>
      <c r="I229" s="146"/>
      <c r="L229" s="31"/>
      <c r="M229" s="147"/>
      <c r="T229" s="55"/>
      <c r="AT229" s="16" t="s">
        <v>134</v>
      </c>
      <c r="AU229" s="16" t="s">
        <v>87</v>
      </c>
    </row>
    <row r="230" spans="2:65" s="1" customFormat="1" ht="11.25">
      <c r="B230" s="31"/>
      <c r="D230" s="148" t="s">
        <v>136</v>
      </c>
      <c r="F230" s="149" t="s">
        <v>289</v>
      </c>
      <c r="I230" s="146"/>
      <c r="L230" s="31"/>
      <c r="M230" s="147"/>
      <c r="T230" s="55"/>
      <c r="AT230" s="16" t="s">
        <v>136</v>
      </c>
      <c r="AU230" s="16" t="s">
        <v>87</v>
      </c>
    </row>
    <row r="231" spans="2:65" s="1" customFormat="1" ht="24.2" customHeight="1">
      <c r="B231" s="31"/>
      <c r="C231" s="131" t="s">
        <v>290</v>
      </c>
      <c r="D231" s="131" t="s">
        <v>127</v>
      </c>
      <c r="E231" s="132" t="s">
        <v>291</v>
      </c>
      <c r="F231" s="133" t="s">
        <v>292</v>
      </c>
      <c r="G231" s="134" t="s">
        <v>130</v>
      </c>
      <c r="H231" s="135">
        <v>20</v>
      </c>
      <c r="I231" s="136"/>
      <c r="J231" s="137">
        <f>ROUND(I231*H231,2)</f>
        <v>0</v>
      </c>
      <c r="K231" s="133" t="s">
        <v>131</v>
      </c>
      <c r="L231" s="31"/>
      <c r="M231" s="138" t="s">
        <v>1</v>
      </c>
      <c r="N231" s="139" t="s">
        <v>44</v>
      </c>
      <c r="P231" s="140">
        <f>O231*H231</f>
        <v>0</v>
      </c>
      <c r="Q231" s="140">
        <v>4.0999999999999999E-4</v>
      </c>
      <c r="R231" s="140">
        <f>Q231*H231</f>
        <v>8.199999999999999E-3</v>
      </c>
      <c r="S231" s="140">
        <v>0</v>
      </c>
      <c r="T231" s="141">
        <f>S231*H231</f>
        <v>0</v>
      </c>
      <c r="AR231" s="142" t="s">
        <v>225</v>
      </c>
      <c r="AT231" s="142" t="s">
        <v>127</v>
      </c>
      <c r="AU231" s="142" t="s">
        <v>87</v>
      </c>
      <c r="AY231" s="16" t="s">
        <v>124</v>
      </c>
      <c r="BE231" s="143">
        <f>IF(N231="základní",J231,0)</f>
        <v>0</v>
      </c>
      <c r="BF231" s="143">
        <f>IF(N231="snížená",J231,0)</f>
        <v>0</v>
      </c>
      <c r="BG231" s="143">
        <f>IF(N231="zákl. přenesená",J231,0)</f>
        <v>0</v>
      </c>
      <c r="BH231" s="143">
        <f>IF(N231="sníž. přenesená",J231,0)</f>
        <v>0</v>
      </c>
      <c r="BI231" s="143">
        <f>IF(N231="nulová",J231,0)</f>
        <v>0</v>
      </c>
      <c r="BJ231" s="16" t="s">
        <v>21</v>
      </c>
      <c r="BK231" s="143">
        <f>ROUND(I231*H231,2)</f>
        <v>0</v>
      </c>
      <c r="BL231" s="16" t="s">
        <v>225</v>
      </c>
      <c r="BM231" s="142" t="s">
        <v>293</v>
      </c>
    </row>
    <row r="232" spans="2:65" s="1" customFormat="1" ht="29.25">
      <c r="B232" s="31"/>
      <c r="D232" s="144" t="s">
        <v>134</v>
      </c>
      <c r="F232" s="145" t="s">
        <v>294</v>
      </c>
      <c r="I232" s="146"/>
      <c r="L232" s="31"/>
      <c r="M232" s="147"/>
      <c r="T232" s="55"/>
      <c r="AT232" s="16" t="s">
        <v>134</v>
      </c>
      <c r="AU232" s="16" t="s">
        <v>87</v>
      </c>
    </row>
    <row r="233" spans="2:65" s="1" customFormat="1" ht="11.25">
      <c r="B233" s="31"/>
      <c r="D233" s="148" t="s">
        <v>136</v>
      </c>
      <c r="F233" s="149" t="s">
        <v>295</v>
      </c>
      <c r="I233" s="146"/>
      <c r="L233" s="31"/>
      <c r="M233" s="147"/>
      <c r="T233" s="55"/>
      <c r="AT233" s="16" t="s">
        <v>136</v>
      </c>
      <c r="AU233" s="16" t="s">
        <v>87</v>
      </c>
    </row>
    <row r="234" spans="2:65" s="11" customFormat="1" ht="22.9" customHeight="1">
      <c r="B234" s="119"/>
      <c r="D234" s="120" t="s">
        <v>78</v>
      </c>
      <c r="E234" s="129" t="s">
        <v>296</v>
      </c>
      <c r="F234" s="129" t="s">
        <v>297</v>
      </c>
      <c r="I234" s="122"/>
      <c r="J234" s="130">
        <f>BK234</f>
        <v>0</v>
      </c>
      <c r="L234" s="119"/>
      <c r="M234" s="124"/>
      <c r="P234" s="125">
        <f>SUM(P235:P264)</f>
        <v>0</v>
      </c>
      <c r="R234" s="125">
        <f>SUM(R235:R264)</f>
        <v>0.10044548800000001</v>
      </c>
      <c r="T234" s="126">
        <f>SUM(T235:T264)</f>
        <v>2.0937400000000002E-2</v>
      </c>
      <c r="AR234" s="120" t="s">
        <v>87</v>
      </c>
      <c r="AT234" s="127" t="s">
        <v>78</v>
      </c>
      <c r="AU234" s="127" t="s">
        <v>21</v>
      </c>
      <c r="AY234" s="120" t="s">
        <v>124</v>
      </c>
      <c r="BK234" s="128">
        <f>SUM(BK235:BK264)</f>
        <v>0</v>
      </c>
    </row>
    <row r="235" spans="2:65" s="1" customFormat="1" ht="16.5" customHeight="1">
      <c r="B235" s="31"/>
      <c r="C235" s="131" t="s">
        <v>275</v>
      </c>
      <c r="D235" s="131" t="s">
        <v>127</v>
      </c>
      <c r="E235" s="132" t="s">
        <v>298</v>
      </c>
      <c r="F235" s="133" t="s">
        <v>299</v>
      </c>
      <c r="G235" s="134" t="s">
        <v>130</v>
      </c>
      <c r="H235" s="135">
        <v>67.540000000000006</v>
      </c>
      <c r="I235" s="136"/>
      <c r="J235" s="137">
        <f>ROUND(I235*H235,2)</f>
        <v>0</v>
      </c>
      <c r="K235" s="133" t="s">
        <v>131</v>
      </c>
      <c r="L235" s="31"/>
      <c r="M235" s="138" t="s">
        <v>1</v>
      </c>
      <c r="N235" s="139" t="s">
        <v>44</v>
      </c>
      <c r="P235" s="140">
        <f>O235*H235</f>
        <v>0</v>
      </c>
      <c r="Q235" s="140">
        <v>1E-3</v>
      </c>
      <c r="R235" s="140">
        <f>Q235*H235</f>
        <v>6.7540000000000003E-2</v>
      </c>
      <c r="S235" s="140">
        <v>3.1E-4</v>
      </c>
      <c r="T235" s="141">
        <f>S235*H235</f>
        <v>2.0937400000000002E-2</v>
      </c>
      <c r="AR235" s="142" t="s">
        <v>225</v>
      </c>
      <c r="AT235" s="142" t="s">
        <v>127</v>
      </c>
      <c r="AU235" s="142" t="s">
        <v>87</v>
      </c>
      <c r="AY235" s="16" t="s">
        <v>124</v>
      </c>
      <c r="BE235" s="143">
        <f>IF(N235="základní",J235,0)</f>
        <v>0</v>
      </c>
      <c r="BF235" s="143">
        <f>IF(N235="snížená",J235,0)</f>
        <v>0</v>
      </c>
      <c r="BG235" s="143">
        <f>IF(N235="zákl. přenesená",J235,0)</f>
        <v>0</v>
      </c>
      <c r="BH235" s="143">
        <f>IF(N235="sníž. přenesená",J235,0)</f>
        <v>0</v>
      </c>
      <c r="BI235" s="143">
        <f>IF(N235="nulová",J235,0)</f>
        <v>0</v>
      </c>
      <c r="BJ235" s="16" t="s">
        <v>21</v>
      </c>
      <c r="BK235" s="143">
        <f>ROUND(I235*H235,2)</f>
        <v>0</v>
      </c>
      <c r="BL235" s="16" t="s">
        <v>225</v>
      </c>
      <c r="BM235" s="142" t="s">
        <v>300</v>
      </c>
    </row>
    <row r="236" spans="2:65" s="1" customFormat="1" ht="11.25">
      <c r="B236" s="31"/>
      <c r="D236" s="144" t="s">
        <v>134</v>
      </c>
      <c r="F236" s="145" t="s">
        <v>301</v>
      </c>
      <c r="I236" s="146"/>
      <c r="L236" s="31"/>
      <c r="M236" s="147"/>
      <c r="T236" s="55"/>
      <c r="AT236" s="16" t="s">
        <v>134</v>
      </c>
      <c r="AU236" s="16" t="s">
        <v>87</v>
      </c>
    </row>
    <row r="237" spans="2:65" s="1" customFormat="1" ht="11.25">
      <c r="B237" s="31"/>
      <c r="D237" s="148" t="s">
        <v>136</v>
      </c>
      <c r="F237" s="149" t="s">
        <v>302</v>
      </c>
      <c r="I237" s="146"/>
      <c r="L237" s="31"/>
      <c r="M237" s="147"/>
      <c r="T237" s="55"/>
      <c r="AT237" s="16" t="s">
        <v>136</v>
      </c>
      <c r="AU237" s="16" t="s">
        <v>87</v>
      </c>
    </row>
    <row r="238" spans="2:65" s="1" customFormat="1" ht="29.25">
      <c r="B238" s="31"/>
      <c r="D238" s="144" t="s">
        <v>177</v>
      </c>
      <c r="F238" s="170" t="s">
        <v>303</v>
      </c>
      <c r="I238" s="146"/>
      <c r="L238" s="31"/>
      <c r="M238" s="147"/>
      <c r="T238" s="55"/>
      <c r="AT238" s="16" t="s">
        <v>177</v>
      </c>
      <c r="AU238" s="16" t="s">
        <v>87</v>
      </c>
    </row>
    <row r="239" spans="2:65" s="12" customFormat="1" ht="11.25">
      <c r="B239" s="150"/>
      <c r="D239" s="144" t="s">
        <v>138</v>
      </c>
      <c r="E239" s="151" t="s">
        <v>1</v>
      </c>
      <c r="F239" s="152" t="s">
        <v>304</v>
      </c>
      <c r="H239" s="151" t="s">
        <v>1</v>
      </c>
      <c r="I239" s="153"/>
      <c r="L239" s="150"/>
      <c r="M239" s="154"/>
      <c r="T239" s="155"/>
      <c r="AT239" s="151" t="s">
        <v>138</v>
      </c>
      <c r="AU239" s="151" t="s">
        <v>87</v>
      </c>
      <c r="AV239" s="12" t="s">
        <v>21</v>
      </c>
      <c r="AW239" s="12" t="s">
        <v>35</v>
      </c>
      <c r="AX239" s="12" t="s">
        <v>79</v>
      </c>
      <c r="AY239" s="151" t="s">
        <v>124</v>
      </c>
    </row>
    <row r="240" spans="2:65" s="13" customFormat="1" ht="11.25">
      <c r="B240" s="156"/>
      <c r="D240" s="144" t="s">
        <v>138</v>
      </c>
      <c r="E240" s="157" t="s">
        <v>1</v>
      </c>
      <c r="F240" s="158" t="s">
        <v>305</v>
      </c>
      <c r="H240" s="159">
        <v>57.54</v>
      </c>
      <c r="I240" s="160"/>
      <c r="L240" s="156"/>
      <c r="M240" s="161"/>
      <c r="T240" s="162"/>
      <c r="AT240" s="157" t="s">
        <v>138</v>
      </c>
      <c r="AU240" s="157" t="s">
        <v>87</v>
      </c>
      <c r="AV240" s="13" t="s">
        <v>87</v>
      </c>
      <c r="AW240" s="13" t="s">
        <v>35</v>
      </c>
      <c r="AX240" s="13" t="s">
        <v>79</v>
      </c>
      <c r="AY240" s="157" t="s">
        <v>124</v>
      </c>
    </row>
    <row r="241" spans="2:65" s="13" customFormat="1" ht="11.25">
      <c r="B241" s="156"/>
      <c r="D241" s="144" t="s">
        <v>138</v>
      </c>
      <c r="E241" s="157" t="s">
        <v>1</v>
      </c>
      <c r="F241" s="158" t="s">
        <v>306</v>
      </c>
      <c r="H241" s="159">
        <v>10</v>
      </c>
      <c r="I241" s="160"/>
      <c r="L241" s="156"/>
      <c r="M241" s="161"/>
      <c r="T241" s="162"/>
      <c r="AT241" s="157" t="s">
        <v>138</v>
      </c>
      <c r="AU241" s="157" t="s">
        <v>87</v>
      </c>
      <c r="AV241" s="13" t="s">
        <v>87</v>
      </c>
      <c r="AW241" s="13" t="s">
        <v>35</v>
      </c>
      <c r="AX241" s="13" t="s">
        <v>79</v>
      </c>
      <c r="AY241" s="157" t="s">
        <v>124</v>
      </c>
    </row>
    <row r="242" spans="2:65" s="14" customFormat="1" ht="11.25">
      <c r="B242" s="163"/>
      <c r="D242" s="144" t="s">
        <v>138</v>
      </c>
      <c r="E242" s="164" t="s">
        <v>1</v>
      </c>
      <c r="F242" s="165" t="s">
        <v>143</v>
      </c>
      <c r="H242" s="166">
        <v>67.539999999999992</v>
      </c>
      <c r="I242" s="167"/>
      <c r="L242" s="163"/>
      <c r="M242" s="168"/>
      <c r="T242" s="169"/>
      <c r="AT242" s="164" t="s">
        <v>138</v>
      </c>
      <c r="AU242" s="164" t="s">
        <v>87</v>
      </c>
      <c r="AV242" s="14" t="s">
        <v>132</v>
      </c>
      <c r="AW242" s="14" t="s">
        <v>35</v>
      </c>
      <c r="AX242" s="14" t="s">
        <v>21</v>
      </c>
      <c r="AY242" s="164" t="s">
        <v>124</v>
      </c>
    </row>
    <row r="243" spans="2:65" s="1" customFormat="1" ht="24.2" customHeight="1">
      <c r="B243" s="31"/>
      <c r="C243" s="131" t="s">
        <v>307</v>
      </c>
      <c r="D243" s="131" t="s">
        <v>127</v>
      </c>
      <c r="E243" s="132" t="s">
        <v>308</v>
      </c>
      <c r="F243" s="133" t="s">
        <v>309</v>
      </c>
      <c r="G243" s="134" t="s">
        <v>130</v>
      </c>
      <c r="H243" s="135">
        <v>67.540000000000006</v>
      </c>
      <c r="I243" s="136"/>
      <c r="J243" s="137">
        <f>ROUND(I243*H243,2)</f>
        <v>0</v>
      </c>
      <c r="K243" s="133" t="s">
        <v>131</v>
      </c>
      <c r="L243" s="31"/>
      <c r="M243" s="138" t="s">
        <v>1</v>
      </c>
      <c r="N243" s="139" t="s">
        <v>44</v>
      </c>
      <c r="P243" s="140">
        <f>O243*H243</f>
        <v>0</v>
      </c>
      <c r="Q243" s="140">
        <v>0</v>
      </c>
      <c r="R243" s="140">
        <f>Q243*H243</f>
        <v>0</v>
      </c>
      <c r="S243" s="140">
        <v>0</v>
      </c>
      <c r="T243" s="141">
        <f>S243*H243</f>
        <v>0</v>
      </c>
      <c r="AR243" s="142" t="s">
        <v>225</v>
      </c>
      <c r="AT243" s="142" t="s">
        <v>127</v>
      </c>
      <c r="AU243" s="142" t="s">
        <v>87</v>
      </c>
      <c r="AY243" s="16" t="s">
        <v>124</v>
      </c>
      <c r="BE243" s="143">
        <f>IF(N243="základní",J243,0)</f>
        <v>0</v>
      </c>
      <c r="BF243" s="143">
        <f>IF(N243="snížená",J243,0)</f>
        <v>0</v>
      </c>
      <c r="BG243" s="143">
        <f>IF(N243="zákl. přenesená",J243,0)</f>
        <v>0</v>
      </c>
      <c r="BH243" s="143">
        <f>IF(N243="sníž. přenesená",J243,0)</f>
        <v>0</v>
      </c>
      <c r="BI243" s="143">
        <f>IF(N243="nulová",J243,0)</f>
        <v>0</v>
      </c>
      <c r="BJ243" s="16" t="s">
        <v>21</v>
      </c>
      <c r="BK243" s="143">
        <f>ROUND(I243*H243,2)</f>
        <v>0</v>
      </c>
      <c r="BL243" s="16" t="s">
        <v>225</v>
      </c>
      <c r="BM243" s="142" t="s">
        <v>310</v>
      </c>
    </row>
    <row r="244" spans="2:65" s="1" customFormat="1" ht="19.5">
      <c r="B244" s="31"/>
      <c r="D244" s="144" t="s">
        <v>134</v>
      </c>
      <c r="F244" s="145" t="s">
        <v>309</v>
      </c>
      <c r="I244" s="146"/>
      <c r="L244" s="31"/>
      <c r="M244" s="147"/>
      <c r="T244" s="55"/>
      <c r="AT244" s="16" t="s">
        <v>134</v>
      </c>
      <c r="AU244" s="16" t="s">
        <v>87</v>
      </c>
    </row>
    <row r="245" spans="2:65" s="1" customFormat="1" ht="11.25">
      <c r="B245" s="31"/>
      <c r="D245" s="148" t="s">
        <v>136</v>
      </c>
      <c r="F245" s="149" t="s">
        <v>311</v>
      </c>
      <c r="I245" s="146"/>
      <c r="L245" s="31"/>
      <c r="M245" s="147"/>
      <c r="T245" s="55"/>
      <c r="AT245" s="16" t="s">
        <v>136</v>
      </c>
      <c r="AU245" s="16" t="s">
        <v>87</v>
      </c>
    </row>
    <row r="246" spans="2:65" s="12" customFormat="1" ht="11.25">
      <c r="B246" s="150"/>
      <c r="D246" s="144" t="s">
        <v>138</v>
      </c>
      <c r="E246" s="151" t="s">
        <v>1</v>
      </c>
      <c r="F246" s="152" t="s">
        <v>304</v>
      </c>
      <c r="H246" s="151" t="s">
        <v>1</v>
      </c>
      <c r="I246" s="153"/>
      <c r="L246" s="150"/>
      <c r="M246" s="154"/>
      <c r="T246" s="155"/>
      <c r="AT246" s="151" t="s">
        <v>138</v>
      </c>
      <c r="AU246" s="151" t="s">
        <v>87</v>
      </c>
      <c r="AV246" s="12" t="s">
        <v>21</v>
      </c>
      <c r="AW246" s="12" t="s">
        <v>35</v>
      </c>
      <c r="AX246" s="12" t="s">
        <v>79</v>
      </c>
      <c r="AY246" s="151" t="s">
        <v>124</v>
      </c>
    </row>
    <row r="247" spans="2:65" s="13" customFormat="1" ht="11.25">
      <c r="B247" s="156"/>
      <c r="D247" s="144" t="s">
        <v>138</v>
      </c>
      <c r="E247" s="157" t="s">
        <v>1</v>
      </c>
      <c r="F247" s="158" t="s">
        <v>305</v>
      </c>
      <c r="H247" s="159">
        <v>57.54</v>
      </c>
      <c r="I247" s="160"/>
      <c r="L247" s="156"/>
      <c r="M247" s="161"/>
      <c r="T247" s="162"/>
      <c r="AT247" s="157" t="s">
        <v>138</v>
      </c>
      <c r="AU247" s="157" t="s">
        <v>87</v>
      </c>
      <c r="AV247" s="13" t="s">
        <v>87</v>
      </c>
      <c r="AW247" s="13" t="s">
        <v>35</v>
      </c>
      <c r="AX247" s="13" t="s">
        <v>79</v>
      </c>
      <c r="AY247" s="157" t="s">
        <v>124</v>
      </c>
    </row>
    <row r="248" spans="2:65" s="13" customFormat="1" ht="11.25">
      <c r="B248" s="156"/>
      <c r="D248" s="144" t="s">
        <v>138</v>
      </c>
      <c r="E248" s="157" t="s">
        <v>1</v>
      </c>
      <c r="F248" s="158" t="s">
        <v>306</v>
      </c>
      <c r="H248" s="159">
        <v>10</v>
      </c>
      <c r="I248" s="160"/>
      <c r="L248" s="156"/>
      <c r="M248" s="161"/>
      <c r="T248" s="162"/>
      <c r="AT248" s="157" t="s">
        <v>138</v>
      </c>
      <c r="AU248" s="157" t="s">
        <v>87</v>
      </c>
      <c r="AV248" s="13" t="s">
        <v>87</v>
      </c>
      <c r="AW248" s="13" t="s">
        <v>35</v>
      </c>
      <c r="AX248" s="13" t="s">
        <v>79</v>
      </c>
      <c r="AY248" s="157" t="s">
        <v>124</v>
      </c>
    </row>
    <row r="249" spans="2:65" s="14" customFormat="1" ht="11.25">
      <c r="B249" s="163"/>
      <c r="D249" s="144" t="s">
        <v>138</v>
      </c>
      <c r="E249" s="164" t="s">
        <v>1</v>
      </c>
      <c r="F249" s="165" t="s">
        <v>143</v>
      </c>
      <c r="H249" s="166">
        <v>67.540000000000006</v>
      </c>
      <c r="I249" s="167"/>
      <c r="L249" s="163"/>
      <c r="M249" s="168"/>
      <c r="T249" s="169"/>
      <c r="AT249" s="164" t="s">
        <v>138</v>
      </c>
      <c r="AU249" s="164" t="s">
        <v>87</v>
      </c>
      <c r="AV249" s="14" t="s">
        <v>132</v>
      </c>
      <c r="AW249" s="14" t="s">
        <v>35</v>
      </c>
      <c r="AX249" s="14" t="s">
        <v>21</v>
      </c>
      <c r="AY249" s="164" t="s">
        <v>124</v>
      </c>
    </row>
    <row r="250" spans="2:65" s="1" customFormat="1" ht="24.2" customHeight="1">
      <c r="B250" s="31"/>
      <c r="C250" s="131" t="s">
        <v>312</v>
      </c>
      <c r="D250" s="131" t="s">
        <v>127</v>
      </c>
      <c r="E250" s="132" t="s">
        <v>313</v>
      </c>
      <c r="F250" s="133" t="s">
        <v>314</v>
      </c>
      <c r="G250" s="134" t="s">
        <v>130</v>
      </c>
      <c r="H250" s="135">
        <v>67.540000000000006</v>
      </c>
      <c r="I250" s="136"/>
      <c r="J250" s="137">
        <f>ROUND(I250*H250,2)</f>
        <v>0</v>
      </c>
      <c r="K250" s="133" t="s">
        <v>131</v>
      </c>
      <c r="L250" s="31"/>
      <c r="M250" s="138" t="s">
        <v>1</v>
      </c>
      <c r="N250" s="139" t="s">
        <v>44</v>
      </c>
      <c r="P250" s="140">
        <f>O250*H250</f>
        <v>0</v>
      </c>
      <c r="Q250" s="140">
        <v>2.0120000000000001E-4</v>
      </c>
      <c r="R250" s="140">
        <f>Q250*H250</f>
        <v>1.3589048000000003E-2</v>
      </c>
      <c r="S250" s="140">
        <v>0</v>
      </c>
      <c r="T250" s="141">
        <f>S250*H250</f>
        <v>0</v>
      </c>
      <c r="AR250" s="142" t="s">
        <v>225</v>
      </c>
      <c r="AT250" s="142" t="s">
        <v>127</v>
      </c>
      <c r="AU250" s="142" t="s">
        <v>87</v>
      </c>
      <c r="AY250" s="16" t="s">
        <v>124</v>
      </c>
      <c r="BE250" s="143">
        <f>IF(N250="základní",J250,0)</f>
        <v>0</v>
      </c>
      <c r="BF250" s="143">
        <f>IF(N250="snížená",J250,0)</f>
        <v>0</v>
      </c>
      <c r="BG250" s="143">
        <f>IF(N250="zákl. přenesená",J250,0)</f>
        <v>0</v>
      </c>
      <c r="BH250" s="143">
        <f>IF(N250="sníž. přenesená",J250,0)</f>
        <v>0</v>
      </c>
      <c r="BI250" s="143">
        <f>IF(N250="nulová",J250,0)</f>
        <v>0</v>
      </c>
      <c r="BJ250" s="16" t="s">
        <v>21</v>
      </c>
      <c r="BK250" s="143">
        <f>ROUND(I250*H250,2)</f>
        <v>0</v>
      </c>
      <c r="BL250" s="16" t="s">
        <v>225</v>
      </c>
      <c r="BM250" s="142" t="s">
        <v>315</v>
      </c>
    </row>
    <row r="251" spans="2:65" s="1" customFormat="1" ht="19.5">
      <c r="B251" s="31"/>
      <c r="D251" s="144" t="s">
        <v>134</v>
      </c>
      <c r="F251" s="145" t="s">
        <v>314</v>
      </c>
      <c r="I251" s="146"/>
      <c r="L251" s="31"/>
      <c r="M251" s="147"/>
      <c r="T251" s="55"/>
      <c r="AT251" s="16" t="s">
        <v>134</v>
      </c>
      <c r="AU251" s="16" t="s">
        <v>87</v>
      </c>
    </row>
    <row r="252" spans="2:65" s="1" customFormat="1" ht="11.25">
      <c r="B252" s="31"/>
      <c r="D252" s="148" t="s">
        <v>136</v>
      </c>
      <c r="F252" s="149" t="s">
        <v>316</v>
      </c>
      <c r="I252" s="146"/>
      <c r="L252" s="31"/>
      <c r="M252" s="147"/>
      <c r="T252" s="55"/>
      <c r="AT252" s="16" t="s">
        <v>136</v>
      </c>
      <c r="AU252" s="16" t="s">
        <v>87</v>
      </c>
    </row>
    <row r="253" spans="2:65" s="12" customFormat="1" ht="11.25">
      <c r="B253" s="150"/>
      <c r="D253" s="144" t="s">
        <v>138</v>
      </c>
      <c r="E253" s="151" t="s">
        <v>1</v>
      </c>
      <c r="F253" s="152" t="s">
        <v>304</v>
      </c>
      <c r="H253" s="151" t="s">
        <v>1</v>
      </c>
      <c r="I253" s="153"/>
      <c r="L253" s="150"/>
      <c r="M253" s="154"/>
      <c r="T253" s="155"/>
      <c r="AT253" s="151" t="s">
        <v>138</v>
      </c>
      <c r="AU253" s="151" t="s">
        <v>87</v>
      </c>
      <c r="AV253" s="12" t="s">
        <v>21</v>
      </c>
      <c r="AW253" s="12" t="s">
        <v>35</v>
      </c>
      <c r="AX253" s="12" t="s">
        <v>79</v>
      </c>
      <c r="AY253" s="151" t="s">
        <v>124</v>
      </c>
    </row>
    <row r="254" spans="2:65" s="13" customFormat="1" ht="11.25">
      <c r="B254" s="156"/>
      <c r="D254" s="144" t="s">
        <v>138</v>
      </c>
      <c r="E254" s="157" t="s">
        <v>1</v>
      </c>
      <c r="F254" s="158" t="s">
        <v>305</v>
      </c>
      <c r="H254" s="159">
        <v>57.54</v>
      </c>
      <c r="I254" s="160"/>
      <c r="L254" s="156"/>
      <c r="M254" s="161"/>
      <c r="T254" s="162"/>
      <c r="AT254" s="157" t="s">
        <v>138</v>
      </c>
      <c r="AU254" s="157" t="s">
        <v>87</v>
      </c>
      <c r="AV254" s="13" t="s">
        <v>87</v>
      </c>
      <c r="AW254" s="13" t="s">
        <v>35</v>
      </c>
      <c r="AX254" s="13" t="s">
        <v>79</v>
      </c>
      <c r="AY254" s="157" t="s">
        <v>124</v>
      </c>
    </row>
    <row r="255" spans="2:65" s="13" customFormat="1" ht="11.25">
      <c r="B255" s="156"/>
      <c r="D255" s="144" t="s">
        <v>138</v>
      </c>
      <c r="E255" s="157" t="s">
        <v>1</v>
      </c>
      <c r="F255" s="158" t="s">
        <v>306</v>
      </c>
      <c r="H255" s="159">
        <v>10</v>
      </c>
      <c r="I255" s="160"/>
      <c r="L255" s="156"/>
      <c r="M255" s="161"/>
      <c r="T255" s="162"/>
      <c r="AT255" s="157" t="s">
        <v>138</v>
      </c>
      <c r="AU255" s="157" t="s">
        <v>87</v>
      </c>
      <c r="AV255" s="13" t="s">
        <v>87</v>
      </c>
      <c r="AW255" s="13" t="s">
        <v>35</v>
      </c>
      <c r="AX255" s="13" t="s">
        <v>79</v>
      </c>
      <c r="AY255" s="157" t="s">
        <v>124</v>
      </c>
    </row>
    <row r="256" spans="2:65" s="14" customFormat="1" ht="11.25">
      <c r="B256" s="163"/>
      <c r="D256" s="144" t="s">
        <v>138</v>
      </c>
      <c r="E256" s="164" t="s">
        <v>1</v>
      </c>
      <c r="F256" s="165" t="s">
        <v>143</v>
      </c>
      <c r="H256" s="166">
        <v>67.540000000000006</v>
      </c>
      <c r="I256" s="167"/>
      <c r="L256" s="163"/>
      <c r="M256" s="168"/>
      <c r="T256" s="169"/>
      <c r="AT256" s="164" t="s">
        <v>138</v>
      </c>
      <c r="AU256" s="164" t="s">
        <v>87</v>
      </c>
      <c r="AV256" s="14" t="s">
        <v>132</v>
      </c>
      <c r="AW256" s="14" t="s">
        <v>35</v>
      </c>
      <c r="AX256" s="14" t="s">
        <v>21</v>
      </c>
      <c r="AY256" s="164" t="s">
        <v>124</v>
      </c>
    </row>
    <row r="257" spans="2:65" s="1" customFormat="1" ht="24.2" customHeight="1">
      <c r="B257" s="31"/>
      <c r="C257" s="131" t="s">
        <v>317</v>
      </c>
      <c r="D257" s="131" t="s">
        <v>127</v>
      </c>
      <c r="E257" s="132" t="s">
        <v>318</v>
      </c>
      <c r="F257" s="133" t="s">
        <v>319</v>
      </c>
      <c r="G257" s="134" t="s">
        <v>130</v>
      </c>
      <c r="H257" s="135">
        <v>67.540000000000006</v>
      </c>
      <c r="I257" s="136"/>
      <c r="J257" s="137">
        <f>ROUND(I257*H257,2)</f>
        <v>0</v>
      </c>
      <c r="K257" s="133" t="s">
        <v>131</v>
      </c>
      <c r="L257" s="31"/>
      <c r="M257" s="138" t="s">
        <v>1</v>
      </c>
      <c r="N257" s="139" t="s">
        <v>44</v>
      </c>
      <c r="P257" s="140">
        <f>O257*H257</f>
        <v>0</v>
      </c>
      <c r="Q257" s="140">
        <v>2.8600000000000001E-4</v>
      </c>
      <c r="R257" s="140">
        <f>Q257*H257</f>
        <v>1.9316440000000004E-2</v>
      </c>
      <c r="S257" s="140">
        <v>0</v>
      </c>
      <c r="T257" s="141">
        <f>S257*H257</f>
        <v>0</v>
      </c>
      <c r="AR257" s="142" t="s">
        <v>225</v>
      </c>
      <c r="AT257" s="142" t="s">
        <v>127</v>
      </c>
      <c r="AU257" s="142" t="s">
        <v>87</v>
      </c>
      <c r="AY257" s="16" t="s">
        <v>124</v>
      </c>
      <c r="BE257" s="143">
        <f>IF(N257="základní",J257,0)</f>
        <v>0</v>
      </c>
      <c r="BF257" s="143">
        <f>IF(N257="snížená",J257,0)</f>
        <v>0</v>
      </c>
      <c r="BG257" s="143">
        <f>IF(N257="zákl. přenesená",J257,0)</f>
        <v>0</v>
      </c>
      <c r="BH257" s="143">
        <f>IF(N257="sníž. přenesená",J257,0)</f>
        <v>0</v>
      </c>
      <c r="BI257" s="143">
        <f>IF(N257="nulová",J257,0)</f>
        <v>0</v>
      </c>
      <c r="BJ257" s="16" t="s">
        <v>21</v>
      </c>
      <c r="BK257" s="143">
        <f>ROUND(I257*H257,2)</f>
        <v>0</v>
      </c>
      <c r="BL257" s="16" t="s">
        <v>225</v>
      </c>
      <c r="BM257" s="142" t="s">
        <v>320</v>
      </c>
    </row>
    <row r="258" spans="2:65" s="1" customFormat="1" ht="19.5">
      <c r="B258" s="31"/>
      <c r="D258" s="144" t="s">
        <v>134</v>
      </c>
      <c r="F258" s="145" t="s">
        <v>319</v>
      </c>
      <c r="I258" s="146"/>
      <c r="L258" s="31"/>
      <c r="M258" s="147"/>
      <c r="T258" s="55"/>
      <c r="AT258" s="16" t="s">
        <v>134</v>
      </c>
      <c r="AU258" s="16" t="s">
        <v>87</v>
      </c>
    </row>
    <row r="259" spans="2:65" s="1" customFormat="1" ht="11.25">
      <c r="B259" s="31"/>
      <c r="D259" s="148" t="s">
        <v>136</v>
      </c>
      <c r="F259" s="149" t="s">
        <v>321</v>
      </c>
      <c r="I259" s="146"/>
      <c r="L259" s="31"/>
      <c r="M259" s="147"/>
      <c r="T259" s="55"/>
      <c r="AT259" s="16" t="s">
        <v>136</v>
      </c>
      <c r="AU259" s="16" t="s">
        <v>87</v>
      </c>
    </row>
    <row r="260" spans="2:65" s="1" customFormat="1" ht="19.5">
      <c r="B260" s="31"/>
      <c r="D260" s="144" t="s">
        <v>179</v>
      </c>
      <c r="F260" s="170" t="s">
        <v>322</v>
      </c>
      <c r="I260" s="146"/>
      <c r="L260" s="31"/>
      <c r="M260" s="147"/>
      <c r="T260" s="55"/>
      <c r="AT260" s="16" t="s">
        <v>179</v>
      </c>
      <c r="AU260" s="16" t="s">
        <v>87</v>
      </c>
    </row>
    <row r="261" spans="2:65" s="12" customFormat="1" ht="11.25">
      <c r="B261" s="150"/>
      <c r="D261" s="144" t="s">
        <v>138</v>
      </c>
      <c r="E261" s="151" t="s">
        <v>1</v>
      </c>
      <c r="F261" s="152" t="s">
        <v>304</v>
      </c>
      <c r="H261" s="151" t="s">
        <v>1</v>
      </c>
      <c r="I261" s="153"/>
      <c r="L261" s="150"/>
      <c r="M261" s="154"/>
      <c r="T261" s="155"/>
      <c r="AT261" s="151" t="s">
        <v>138</v>
      </c>
      <c r="AU261" s="151" t="s">
        <v>87</v>
      </c>
      <c r="AV261" s="12" t="s">
        <v>21</v>
      </c>
      <c r="AW261" s="12" t="s">
        <v>35</v>
      </c>
      <c r="AX261" s="12" t="s">
        <v>79</v>
      </c>
      <c r="AY261" s="151" t="s">
        <v>124</v>
      </c>
    </row>
    <row r="262" spans="2:65" s="13" customFormat="1" ht="11.25">
      <c r="B262" s="156"/>
      <c r="D262" s="144" t="s">
        <v>138</v>
      </c>
      <c r="E262" s="157" t="s">
        <v>1</v>
      </c>
      <c r="F262" s="158" t="s">
        <v>305</v>
      </c>
      <c r="H262" s="159">
        <v>57.54</v>
      </c>
      <c r="I262" s="160"/>
      <c r="L262" s="156"/>
      <c r="M262" s="161"/>
      <c r="T262" s="162"/>
      <c r="AT262" s="157" t="s">
        <v>138</v>
      </c>
      <c r="AU262" s="157" t="s">
        <v>87</v>
      </c>
      <c r="AV262" s="13" t="s">
        <v>87</v>
      </c>
      <c r="AW262" s="13" t="s">
        <v>35</v>
      </c>
      <c r="AX262" s="13" t="s">
        <v>79</v>
      </c>
      <c r="AY262" s="157" t="s">
        <v>124</v>
      </c>
    </row>
    <row r="263" spans="2:65" s="13" customFormat="1" ht="11.25">
      <c r="B263" s="156"/>
      <c r="D263" s="144" t="s">
        <v>138</v>
      </c>
      <c r="E263" s="157" t="s">
        <v>1</v>
      </c>
      <c r="F263" s="158" t="s">
        <v>306</v>
      </c>
      <c r="H263" s="159">
        <v>10</v>
      </c>
      <c r="I263" s="160"/>
      <c r="L263" s="156"/>
      <c r="M263" s="161"/>
      <c r="T263" s="162"/>
      <c r="AT263" s="157" t="s">
        <v>138</v>
      </c>
      <c r="AU263" s="157" t="s">
        <v>87</v>
      </c>
      <c r="AV263" s="13" t="s">
        <v>87</v>
      </c>
      <c r="AW263" s="13" t="s">
        <v>35</v>
      </c>
      <c r="AX263" s="13" t="s">
        <v>79</v>
      </c>
      <c r="AY263" s="157" t="s">
        <v>124</v>
      </c>
    </row>
    <row r="264" spans="2:65" s="14" customFormat="1" ht="11.25">
      <c r="B264" s="163"/>
      <c r="D264" s="144" t="s">
        <v>138</v>
      </c>
      <c r="E264" s="164" t="s">
        <v>1</v>
      </c>
      <c r="F264" s="165" t="s">
        <v>143</v>
      </c>
      <c r="H264" s="166">
        <v>67.540000000000006</v>
      </c>
      <c r="I264" s="167"/>
      <c r="L264" s="163"/>
      <c r="M264" s="182"/>
      <c r="N264" s="183"/>
      <c r="O264" s="183"/>
      <c r="P264" s="183"/>
      <c r="Q264" s="183"/>
      <c r="R264" s="183"/>
      <c r="S264" s="183"/>
      <c r="T264" s="184"/>
      <c r="AT264" s="164" t="s">
        <v>138</v>
      </c>
      <c r="AU264" s="164" t="s">
        <v>87</v>
      </c>
      <c r="AV264" s="14" t="s">
        <v>132</v>
      </c>
      <c r="AW264" s="14" t="s">
        <v>35</v>
      </c>
      <c r="AX264" s="14" t="s">
        <v>21</v>
      </c>
      <c r="AY264" s="164" t="s">
        <v>124</v>
      </c>
    </row>
    <row r="265" spans="2:65" s="1" customFormat="1" ht="6.95" customHeight="1">
      <c r="B265" s="43"/>
      <c r="C265" s="44"/>
      <c r="D265" s="44"/>
      <c r="E265" s="44"/>
      <c r="F265" s="44"/>
      <c r="G265" s="44"/>
      <c r="H265" s="44"/>
      <c r="I265" s="44"/>
      <c r="J265" s="44"/>
      <c r="K265" s="44"/>
      <c r="L265" s="31"/>
    </row>
  </sheetData>
  <sheetProtection algorithmName="SHA-512" hashValue="gIARtHjOrJcaYNKWnnFpskr0mtH+sgmuNQUzj5kzMx4n1MGDGEj6TvENBgtvOcPQZSaseV4+HqRbuPHMXbe8fw==" saltValue="q8eCdTEs/lxcQdOUcZSbPkovddTzz+M3+GBS//5kG84lP0uIHnfioSwwYAxVCEBnvER5LuVnBtD5lVXb8OIfsA==" spinCount="100000" sheet="1" objects="1" scenarios="1" formatColumns="0" formatRows="0" autoFilter="0"/>
  <autoFilter ref="C125:K264" xr:uid="{00000000-0009-0000-0000-000001000000}"/>
  <mergeCells count="9">
    <mergeCell ref="E87:H87"/>
    <mergeCell ref="E116:H116"/>
    <mergeCell ref="E118:H118"/>
    <mergeCell ref="L2:V2"/>
    <mergeCell ref="E7:H7"/>
    <mergeCell ref="E9:H9"/>
    <mergeCell ref="E18:H18"/>
    <mergeCell ref="E27:H27"/>
    <mergeCell ref="E85:H85"/>
  </mergeCells>
  <hyperlinks>
    <hyperlink ref="F131" r:id="rId1" xr:uid="{00000000-0004-0000-0100-000000000000}"/>
    <hyperlink ref="F146" r:id="rId2" xr:uid="{00000000-0004-0000-0100-000001000000}"/>
    <hyperlink ref="F153" r:id="rId3" xr:uid="{00000000-0004-0000-0100-000002000000}"/>
    <hyperlink ref="F162" r:id="rId4" xr:uid="{00000000-0004-0000-0100-000003000000}"/>
    <hyperlink ref="F169" r:id="rId5" xr:uid="{00000000-0004-0000-0100-000004000000}"/>
    <hyperlink ref="F175" r:id="rId6" xr:uid="{00000000-0004-0000-0100-000005000000}"/>
    <hyperlink ref="F181" r:id="rId7" xr:uid="{00000000-0004-0000-0100-000006000000}"/>
    <hyperlink ref="F186" r:id="rId8" xr:uid="{00000000-0004-0000-0100-000007000000}"/>
    <hyperlink ref="F195" r:id="rId9" xr:uid="{00000000-0004-0000-0100-000008000000}"/>
    <hyperlink ref="F202" r:id="rId10" xr:uid="{00000000-0004-0000-0100-000009000000}"/>
    <hyperlink ref="F225" r:id="rId11" xr:uid="{00000000-0004-0000-0100-00000A000000}"/>
    <hyperlink ref="F230" r:id="rId12" xr:uid="{00000000-0004-0000-0100-00000B000000}"/>
    <hyperlink ref="F233" r:id="rId13" xr:uid="{00000000-0004-0000-0100-00000C000000}"/>
    <hyperlink ref="F237" r:id="rId14" xr:uid="{00000000-0004-0000-0100-00000D000000}"/>
    <hyperlink ref="F245" r:id="rId15" xr:uid="{00000000-0004-0000-0100-00000E000000}"/>
    <hyperlink ref="F252" r:id="rId16" xr:uid="{00000000-0004-0000-0100-00000F000000}"/>
    <hyperlink ref="F259" r:id="rId17" xr:uid="{00000000-0004-0000-0100-000010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57"/>
  <sheetViews>
    <sheetView showGridLines="0" workbookViewId="0"/>
  </sheetViews>
  <sheetFormatPr defaultRowHeight="15"/>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192"/>
      <c r="M2" s="192"/>
      <c r="N2" s="192"/>
      <c r="O2" s="192"/>
      <c r="P2" s="192"/>
      <c r="Q2" s="192"/>
      <c r="R2" s="192"/>
      <c r="S2" s="192"/>
      <c r="T2" s="192"/>
      <c r="U2" s="192"/>
      <c r="V2" s="192"/>
      <c r="AT2" s="16" t="s">
        <v>90</v>
      </c>
    </row>
    <row r="3" spans="2:46" ht="6.95" customHeight="1">
      <c r="B3" s="17"/>
      <c r="C3" s="18"/>
      <c r="D3" s="18"/>
      <c r="E3" s="18"/>
      <c r="F3" s="18"/>
      <c r="G3" s="18"/>
      <c r="H3" s="18"/>
      <c r="I3" s="18"/>
      <c r="J3" s="18"/>
      <c r="K3" s="18"/>
      <c r="L3" s="19"/>
      <c r="AT3" s="16" t="s">
        <v>87</v>
      </c>
    </row>
    <row r="4" spans="2:46" ht="24.95" customHeight="1">
      <c r="B4" s="19"/>
      <c r="D4" s="20" t="s">
        <v>91</v>
      </c>
      <c r="L4" s="19"/>
      <c r="M4" s="87" t="s">
        <v>10</v>
      </c>
      <c r="AT4" s="16" t="s">
        <v>4</v>
      </c>
    </row>
    <row r="5" spans="2:46" ht="6.95" customHeight="1">
      <c r="B5" s="19"/>
      <c r="L5" s="19"/>
    </row>
    <row r="6" spans="2:46" ht="12" customHeight="1">
      <c r="B6" s="19"/>
      <c r="D6" s="26" t="s">
        <v>16</v>
      </c>
      <c r="L6" s="19"/>
    </row>
    <row r="7" spans="2:46" ht="16.5" customHeight="1">
      <c r="B7" s="19"/>
      <c r="E7" s="226" t="str">
        <f>'Rekapitulace stavby'!K6</f>
        <v>ZŠ Dr. Miroslava Tyrše - výměna oken, II. etapa</v>
      </c>
      <c r="F7" s="227"/>
      <c r="G7" s="227"/>
      <c r="H7" s="227"/>
      <c r="L7" s="19"/>
    </row>
    <row r="8" spans="2:46" s="1" customFormat="1" ht="12" customHeight="1">
      <c r="B8" s="31"/>
      <c r="D8" s="26" t="s">
        <v>92</v>
      </c>
      <c r="L8" s="31"/>
    </row>
    <row r="9" spans="2:46" s="1" customFormat="1" ht="16.5" customHeight="1">
      <c r="B9" s="31"/>
      <c r="E9" s="207" t="s">
        <v>323</v>
      </c>
      <c r="F9" s="228"/>
      <c r="G9" s="228"/>
      <c r="H9" s="228"/>
      <c r="L9" s="31"/>
    </row>
    <row r="10" spans="2:46" s="1" customFormat="1" ht="11.25">
      <c r="B10" s="31"/>
      <c r="L10" s="31"/>
    </row>
    <row r="11" spans="2:46" s="1" customFormat="1" ht="12" customHeight="1">
      <c r="B11" s="31"/>
      <c r="D11" s="26" t="s">
        <v>19</v>
      </c>
      <c r="F11" s="24" t="s">
        <v>1</v>
      </c>
      <c r="I11" s="26" t="s">
        <v>20</v>
      </c>
      <c r="J11" s="24" t="s">
        <v>1</v>
      </c>
      <c r="L11" s="31"/>
    </row>
    <row r="12" spans="2:46" s="1" customFormat="1" ht="12" customHeight="1">
      <c r="B12" s="31"/>
      <c r="D12" s="26" t="s">
        <v>22</v>
      </c>
      <c r="F12" s="24" t="s">
        <v>37</v>
      </c>
      <c r="I12" s="26" t="s">
        <v>24</v>
      </c>
      <c r="J12" s="51">
        <f>'Rekapitulace stavby'!AN8</f>
        <v>44942</v>
      </c>
      <c r="L12" s="31"/>
    </row>
    <row r="13" spans="2:46" s="1" customFormat="1" ht="10.9" customHeight="1">
      <c r="B13" s="31"/>
      <c r="L13" s="31"/>
    </row>
    <row r="14" spans="2:46" s="1" customFormat="1" ht="12" customHeight="1">
      <c r="B14" s="31"/>
      <c r="D14" s="26" t="s">
        <v>27</v>
      </c>
      <c r="I14" s="26" t="s">
        <v>28</v>
      </c>
      <c r="J14" s="24" t="str">
        <f>IF('Rekapitulace stavby'!AN10="","",'Rekapitulace stavby'!AN10)</f>
        <v/>
      </c>
      <c r="L14" s="31"/>
    </row>
    <row r="15" spans="2:46" s="1" customFormat="1" ht="18" customHeight="1">
      <c r="B15" s="31"/>
      <c r="E15" s="24" t="str">
        <f>IF('Rekapitulace stavby'!E11="","",'Rekapitulace stavby'!E11)</f>
        <v>Město Česká Lípa</v>
      </c>
      <c r="I15" s="26" t="s">
        <v>30</v>
      </c>
      <c r="J15" s="24" t="str">
        <f>IF('Rekapitulace stavby'!AN11="","",'Rekapitulace stavby'!AN11)</f>
        <v/>
      </c>
      <c r="L15" s="31"/>
    </row>
    <row r="16" spans="2:46" s="1" customFormat="1" ht="6.95" customHeight="1">
      <c r="B16" s="31"/>
      <c r="L16" s="31"/>
    </row>
    <row r="17" spans="2:12" s="1" customFormat="1" ht="12" customHeight="1">
      <c r="B17" s="31"/>
      <c r="D17" s="26" t="s">
        <v>31</v>
      </c>
      <c r="I17" s="26" t="s">
        <v>28</v>
      </c>
      <c r="J17" s="27" t="str">
        <f>'Rekapitulace stavby'!AN13</f>
        <v>Vyplň údaj</v>
      </c>
      <c r="L17" s="31"/>
    </row>
    <row r="18" spans="2:12" s="1" customFormat="1" ht="18" customHeight="1">
      <c r="B18" s="31"/>
      <c r="E18" s="229" t="str">
        <f>'Rekapitulace stavby'!E14</f>
        <v>Vyplň údaj</v>
      </c>
      <c r="F18" s="191"/>
      <c r="G18" s="191"/>
      <c r="H18" s="191"/>
      <c r="I18" s="26" t="s">
        <v>30</v>
      </c>
      <c r="J18" s="27" t="str">
        <f>'Rekapitulace stavby'!AN14</f>
        <v>Vyplň údaj</v>
      </c>
      <c r="L18" s="31"/>
    </row>
    <row r="19" spans="2:12" s="1" customFormat="1" ht="6.95" customHeight="1">
      <c r="B19" s="31"/>
      <c r="L19" s="31"/>
    </row>
    <row r="20" spans="2:12" s="1" customFormat="1" ht="12" customHeight="1">
      <c r="B20" s="31"/>
      <c r="D20" s="26" t="s">
        <v>33</v>
      </c>
      <c r="I20" s="26" t="s">
        <v>28</v>
      </c>
      <c r="J20" s="24" t="str">
        <f>IF('Rekapitulace stavby'!AN16="","",'Rekapitulace stavby'!AN16)</f>
        <v/>
      </c>
      <c r="L20" s="31"/>
    </row>
    <row r="21" spans="2:12" s="1" customFormat="1" ht="18" customHeight="1">
      <c r="B21" s="31"/>
      <c r="E21" s="24" t="str">
        <f>IF('Rekapitulace stavby'!E17="","",'Rekapitulace stavby'!E17)</f>
        <v>Petr Kubiš</v>
      </c>
      <c r="I21" s="26" t="s">
        <v>30</v>
      </c>
      <c r="J21" s="24" t="str">
        <f>IF('Rekapitulace stavby'!AN17="","",'Rekapitulace stavby'!AN17)</f>
        <v/>
      </c>
      <c r="L21" s="31"/>
    </row>
    <row r="22" spans="2:12" s="1" customFormat="1" ht="6.95" customHeight="1">
      <c r="B22" s="31"/>
      <c r="L22" s="31"/>
    </row>
    <row r="23" spans="2:12" s="1" customFormat="1" ht="12" customHeight="1">
      <c r="B23" s="31"/>
      <c r="D23" s="26" t="s">
        <v>36</v>
      </c>
      <c r="I23" s="26" t="s">
        <v>28</v>
      </c>
      <c r="J23" s="24" t="str">
        <f>IF('Rekapitulace stavby'!AN19="","",'Rekapitulace stavby'!AN19)</f>
        <v/>
      </c>
      <c r="L23" s="31"/>
    </row>
    <row r="24" spans="2:12" s="1" customFormat="1" ht="18" customHeight="1">
      <c r="B24" s="31"/>
      <c r="E24" s="24" t="str">
        <f>IF('Rekapitulace stavby'!E20="","",'Rekapitulace stavby'!E20)</f>
        <v xml:space="preserve"> </v>
      </c>
      <c r="I24" s="26" t="s">
        <v>30</v>
      </c>
      <c r="J24" s="24" t="str">
        <f>IF('Rekapitulace stavby'!AN20="","",'Rekapitulace stavby'!AN20)</f>
        <v/>
      </c>
      <c r="L24" s="31"/>
    </row>
    <row r="25" spans="2:12" s="1" customFormat="1" ht="6.95" customHeight="1">
      <c r="B25" s="31"/>
      <c r="L25" s="31"/>
    </row>
    <row r="26" spans="2:12" s="1" customFormat="1" ht="12" customHeight="1">
      <c r="B26" s="31"/>
      <c r="D26" s="26" t="s">
        <v>38</v>
      </c>
      <c r="L26" s="31"/>
    </row>
    <row r="27" spans="2:12" s="7" customFormat="1" ht="16.5" customHeight="1">
      <c r="B27" s="88"/>
      <c r="E27" s="196" t="s">
        <v>1</v>
      </c>
      <c r="F27" s="196"/>
      <c r="G27" s="196"/>
      <c r="H27" s="196"/>
      <c r="L27" s="88"/>
    </row>
    <row r="28" spans="2:12" s="1" customFormat="1" ht="6.95" customHeight="1">
      <c r="B28" s="31"/>
      <c r="L28" s="31"/>
    </row>
    <row r="29" spans="2:12" s="1" customFormat="1" ht="6.95" customHeight="1">
      <c r="B29" s="31"/>
      <c r="D29" s="52"/>
      <c r="E29" s="52"/>
      <c r="F29" s="52"/>
      <c r="G29" s="52"/>
      <c r="H29" s="52"/>
      <c r="I29" s="52"/>
      <c r="J29" s="52"/>
      <c r="K29" s="52"/>
      <c r="L29" s="31"/>
    </row>
    <row r="30" spans="2:12" s="1" customFormat="1" ht="25.35" customHeight="1">
      <c r="B30" s="31"/>
      <c r="D30" s="89" t="s">
        <v>39</v>
      </c>
      <c r="J30" s="65">
        <f>ROUND(J122, 2)</f>
        <v>0</v>
      </c>
      <c r="L30" s="31"/>
    </row>
    <row r="31" spans="2:12" s="1" customFormat="1" ht="6.95" customHeight="1">
      <c r="B31" s="31"/>
      <c r="D31" s="52"/>
      <c r="E31" s="52"/>
      <c r="F31" s="52"/>
      <c r="G31" s="52"/>
      <c r="H31" s="52"/>
      <c r="I31" s="52"/>
      <c r="J31" s="52"/>
      <c r="K31" s="52"/>
      <c r="L31" s="31"/>
    </row>
    <row r="32" spans="2:12" s="1" customFormat="1" ht="14.45" customHeight="1">
      <c r="B32" s="31"/>
      <c r="F32" s="34" t="s">
        <v>41</v>
      </c>
      <c r="I32" s="34" t="s">
        <v>40</v>
      </c>
      <c r="J32" s="34" t="s">
        <v>42</v>
      </c>
      <c r="L32" s="31"/>
    </row>
    <row r="33" spans="2:12" s="1" customFormat="1" ht="14.45" customHeight="1">
      <c r="B33" s="31"/>
      <c r="D33" s="54" t="s">
        <v>43</v>
      </c>
      <c r="E33" s="26" t="s">
        <v>44</v>
      </c>
      <c r="F33" s="90">
        <f>ROUND((SUM(BE122:BE156)),  2)</f>
        <v>0</v>
      </c>
      <c r="I33" s="91">
        <v>0.21</v>
      </c>
      <c r="J33" s="90">
        <f>ROUND(((SUM(BE122:BE156))*I33),  2)</f>
        <v>0</v>
      </c>
      <c r="L33" s="31"/>
    </row>
    <row r="34" spans="2:12" s="1" customFormat="1" ht="14.45" customHeight="1">
      <c r="B34" s="31"/>
      <c r="E34" s="26" t="s">
        <v>45</v>
      </c>
      <c r="F34" s="90">
        <f>ROUND((SUM(BF122:BF156)),  2)</f>
        <v>0</v>
      </c>
      <c r="I34" s="91">
        <v>0.15</v>
      </c>
      <c r="J34" s="90">
        <f>ROUND(((SUM(BF122:BF156))*I34),  2)</f>
        <v>0</v>
      </c>
      <c r="L34" s="31"/>
    </row>
    <row r="35" spans="2:12" s="1" customFormat="1" ht="14.45" hidden="1" customHeight="1">
      <c r="B35" s="31"/>
      <c r="E35" s="26" t="s">
        <v>46</v>
      </c>
      <c r="F35" s="90">
        <f>ROUND((SUM(BG122:BG156)),  2)</f>
        <v>0</v>
      </c>
      <c r="I35" s="91">
        <v>0.21</v>
      </c>
      <c r="J35" s="90">
        <f>0</f>
        <v>0</v>
      </c>
      <c r="L35" s="31"/>
    </row>
    <row r="36" spans="2:12" s="1" customFormat="1" ht="14.45" hidden="1" customHeight="1">
      <c r="B36" s="31"/>
      <c r="E36" s="26" t="s">
        <v>47</v>
      </c>
      <c r="F36" s="90">
        <f>ROUND((SUM(BH122:BH156)),  2)</f>
        <v>0</v>
      </c>
      <c r="I36" s="91">
        <v>0.15</v>
      </c>
      <c r="J36" s="90">
        <f>0</f>
        <v>0</v>
      </c>
      <c r="L36" s="31"/>
    </row>
    <row r="37" spans="2:12" s="1" customFormat="1" ht="14.45" hidden="1" customHeight="1">
      <c r="B37" s="31"/>
      <c r="E37" s="26" t="s">
        <v>48</v>
      </c>
      <c r="F37" s="90">
        <f>ROUND((SUM(BI122:BI156)),  2)</f>
        <v>0</v>
      </c>
      <c r="I37" s="91">
        <v>0</v>
      </c>
      <c r="J37" s="90">
        <f>0</f>
        <v>0</v>
      </c>
      <c r="L37" s="31"/>
    </row>
    <row r="38" spans="2:12" s="1" customFormat="1" ht="6.95" customHeight="1">
      <c r="B38" s="31"/>
      <c r="L38" s="31"/>
    </row>
    <row r="39" spans="2:12" s="1" customFormat="1" ht="25.35" customHeight="1">
      <c r="B39" s="31"/>
      <c r="C39" s="92"/>
      <c r="D39" s="93" t="s">
        <v>49</v>
      </c>
      <c r="E39" s="56"/>
      <c r="F39" s="56"/>
      <c r="G39" s="94" t="s">
        <v>50</v>
      </c>
      <c r="H39" s="95" t="s">
        <v>51</v>
      </c>
      <c r="I39" s="56"/>
      <c r="J39" s="96">
        <f>SUM(J30:J37)</f>
        <v>0</v>
      </c>
      <c r="K39" s="97"/>
      <c r="L39" s="31"/>
    </row>
    <row r="40" spans="2:12" s="1" customFormat="1" ht="14.45" customHeight="1">
      <c r="B40" s="31"/>
      <c r="L40" s="31"/>
    </row>
    <row r="41" spans="2:12" ht="14.45" customHeight="1">
      <c r="B41" s="19"/>
      <c r="L41" s="19"/>
    </row>
    <row r="42" spans="2:12" ht="14.45" customHeight="1">
      <c r="B42" s="19"/>
      <c r="L42" s="19"/>
    </row>
    <row r="43" spans="2:12" ht="14.45" customHeight="1">
      <c r="B43" s="19"/>
      <c r="L43" s="19"/>
    </row>
    <row r="44" spans="2:12" ht="14.45" customHeight="1">
      <c r="B44" s="19"/>
      <c r="L44" s="19"/>
    </row>
    <row r="45" spans="2:12" ht="14.45" customHeight="1">
      <c r="B45" s="19"/>
      <c r="L45" s="19"/>
    </row>
    <row r="46" spans="2:12" ht="14.45" customHeight="1">
      <c r="B46" s="19"/>
      <c r="L46" s="19"/>
    </row>
    <row r="47" spans="2:12" ht="14.45" customHeight="1">
      <c r="B47" s="19"/>
      <c r="L47" s="19"/>
    </row>
    <row r="48" spans="2:12" ht="14.45" customHeight="1">
      <c r="B48" s="19"/>
      <c r="L48" s="19"/>
    </row>
    <row r="49" spans="2:12" ht="14.45" customHeight="1">
      <c r="B49" s="19"/>
      <c r="L49" s="19"/>
    </row>
    <row r="50" spans="2:12" s="1" customFormat="1" ht="14.45" customHeight="1">
      <c r="B50" s="31"/>
      <c r="D50" s="40" t="s">
        <v>52</v>
      </c>
      <c r="E50" s="41"/>
      <c r="F50" s="41"/>
      <c r="G50" s="40" t="s">
        <v>53</v>
      </c>
      <c r="H50" s="41"/>
      <c r="I50" s="41"/>
      <c r="J50" s="41"/>
      <c r="K50" s="41"/>
      <c r="L50" s="31"/>
    </row>
    <row r="51" spans="2:12" ht="11.25">
      <c r="B51" s="19"/>
      <c r="L51" s="19"/>
    </row>
    <row r="52" spans="2:12" ht="11.25">
      <c r="B52" s="19"/>
      <c r="L52" s="19"/>
    </row>
    <row r="53" spans="2:12" ht="11.25">
      <c r="B53" s="19"/>
      <c r="L53" s="19"/>
    </row>
    <row r="54" spans="2:12" ht="11.25">
      <c r="B54" s="19"/>
      <c r="L54" s="19"/>
    </row>
    <row r="55" spans="2:12" ht="11.25">
      <c r="B55" s="19"/>
      <c r="L55" s="19"/>
    </row>
    <row r="56" spans="2:12" ht="11.25">
      <c r="B56" s="19"/>
      <c r="L56" s="19"/>
    </row>
    <row r="57" spans="2:12" ht="11.25">
      <c r="B57" s="19"/>
      <c r="L57" s="19"/>
    </row>
    <row r="58" spans="2:12" ht="11.25">
      <c r="B58" s="19"/>
      <c r="L58" s="19"/>
    </row>
    <row r="59" spans="2:12" ht="11.25">
      <c r="B59" s="19"/>
      <c r="L59" s="19"/>
    </row>
    <row r="60" spans="2:12" ht="11.25">
      <c r="B60" s="19"/>
      <c r="L60" s="19"/>
    </row>
    <row r="61" spans="2:12" s="1" customFormat="1" ht="12.75">
      <c r="B61" s="31"/>
      <c r="D61" s="42" t="s">
        <v>54</v>
      </c>
      <c r="E61" s="33"/>
      <c r="F61" s="98" t="s">
        <v>55</v>
      </c>
      <c r="G61" s="42" t="s">
        <v>54</v>
      </c>
      <c r="H61" s="33"/>
      <c r="I61" s="33"/>
      <c r="J61" s="99" t="s">
        <v>55</v>
      </c>
      <c r="K61" s="33"/>
      <c r="L61" s="31"/>
    </row>
    <row r="62" spans="2:12" ht="11.25">
      <c r="B62" s="19"/>
      <c r="L62" s="19"/>
    </row>
    <row r="63" spans="2:12" ht="11.25">
      <c r="B63" s="19"/>
      <c r="L63" s="19"/>
    </row>
    <row r="64" spans="2:12" ht="11.25">
      <c r="B64" s="19"/>
      <c r="L64" s="19"/>
    </row>
    <row r="65" spans="2:12" s="1" customFormat="1" ht="12.75">
      <c r="B65" s="31"/>
      <c r="D65" s="40" t="s">
        <v>56</v>
      </c>
      <c r="E65" s="41"/>
      <c r="F65" s="41"/>
      <c r="G65" s="40" t="s">
        <v>57</v>
      </c>
      <c r="H65" s="41"/>
      <c r="I65" s="41"/>
      <c r="J65" s="41"/>
      <c r="K65" s="41"/>
      <c r="L65" s="31"/>
    </row>
    <row r="66" spans="2:12" ht="11.25">
      <c r="B66" s="19"/>
      <c r="L66" s="19"/>
    </row>
    <row r="67" spans="2:12" ht="11.25">
      <c r="B67" s="19"/>
      <c r="L67" s="19"/>
    </row>
    <row r="68" spans="2:12" ht="11.25">
      <c r="B68" s="19"/>
      <c r="L68" s="19"/>
    </row>
    <row r="69" spans="2:12" ht="11.25">
      <c r="B69" s="19"/>
      <c r="L69" s="19"/>
    </row>
    <row r="70" spans="2:12" ht="11.25">
      <c r="B70" s="19"/>
      <c r="L70" s="19"/>
    </row>
    <row r="71" spans="2:12" ht="11.25">
      <c r="B71" s="19"/>
      <c r="L71" s="19"/>
    </row>
    <row r="72" spans="2:12" ht="11.25">
      <c r="B72" s="19"/>
      <c r="L72" s="19"/>
    </row>
    <row r="73" spans="2:12" ht="11.25">
      <c r="B73" s="19"/>
      <c r="L73" s="19"/>
    </row>
    <row r="74" spans="2:12" ht="11.25">
      <c r="B74" s="19"/>
      <c r="L74" s="19"/>
    </row>
    <row r="75" spans="2:12" ht="11.25">
      <c r="B75" s="19"/>
      <c r="L75" s="19"/>
    </row>
    <row r="76" spans="2:12" s="1" customFormat="1" ht="12.75">
      <c r="B76" s="31"/>
      <c r="D76" s="42" t="s">
        <v>54</v>
      </c>
      <c r="E76" s="33"/>
      <c r="F76" s="98" t="s">
        <v>55</v>
      </c>
      <c r="G76" s="42" t="s">
        <v>54</v>
      </c>
      <c r="H76" s="33"/>
      <c r="I76" s="33"/>
      <c r="J76" s="99" t="s">
        <v>55</v>
      </c>
      <c r="K76" s="33"/>
      <c r="L76" s="31"/>
    </row>
    <row r="77" spans="2:12" s="1" customFormat="1" ht="14.45" customHeight="1">
      <c r="B77" s="43"/>
      <c r="C77" s="44"/>
      <c r="D77" s="44"/>
      <c r="E77" s="44"/>
      <c r="F77" s="44"/>
      <c r="G77" s="44"/>
      <c r="H77" s="44"/>
      <c r="I77" s="44"/>
      <c r="J77" s="44"/>
      <c r="K77" s="44"/>
      <c r="L77" s="31"/>
    </row>
    <row r="81" spans="2:47" s="1" customFormat="1" ht="6.95" customHeight="1">
      <c r="B81" s="45"/>
      <c r="C81" s="46"/>
      <c r="D81" s="46"/>
      <c r="E81" s="46"/>
      <c r="F81" s="46"/>
      <c r="G81" s="46"/>
      <c r="H81" s="46"/>
      <c r="I81" s="46"/>
      <c r="J81" s="46"/>
      <c r="K81" s="46"/>
      <c r="L81" s="31"/>
    </row>
    <row r="82" spans="2:47" s="1" customFormat="1" ht="24.95" customHeight="1">
      <c r="B82" s="31"/>
      <c r="C82" s="20" t="s">
        <v>94</v>
      </c>
      <c r="L82" s="31"/>
    </row>
    <row r="83" spans="2:47" s="1" customFormat="1" ht="6.95" customHeight="1">
      <c r="B83" s="31"/>
      <c r="L83" s="31"/>
    </row>
    <row r="84" spans="2:47" s="1" customFormat="1" ht="12" customHeight="1">
      <c r="B84" s="31"/>
      <c r="C84" s="26" t="s">
        <v>16</v>
      </c>
      <c r="L84" s="31"/>
    </row>
    <row r="85" spans="2:47" s="1" customFormat="1" ht="16.5" customHeight="1">
      <c r="B85" s="31"/>
      <c r="E85" s="226" t="str">
        <f>E7</f>
        <v>ZŠ Dr. Miroslava Tyrše - výměna oken, II. etapa</v>
      </c>
      <c r="F85" s="227"/>
      <c r="G85" s="227"/>
      <c r="H85" s="227"/>
      <c r="L85" s="31"/>
    </row>
    <row r="86" spans="2:47" s="1" customFormat="1" ht="12" customHeight="1">
      <c r="B86" s="31"/>
      <c r="C86" s="26" t="s">
        <v>92</v>
      </c>
      <c r="L86" s="31"/>
    </row>
    <row r="87" spans="2:47" s="1" customFormat="1" ht="16.5" customHeight="1">
      <c r="B87" s="31"/>
      <c r="E87" s="207" t="str">
        <f>E9</f>
        <v>221229-2 - VRN</v>
      </c>
      <c r="F87" s="228"/>
      <c r="G87" s="228"/>
      <c r="H87" s="228"/>
      <c r="L87" s="31"/>
    </row>
    <row r="88" spans="2:47" s="1" customFormat="1" ht="6.95" customHeight="1">
      <c r="B88" s="31"/>
      <c r="L88" s="31"/>
    </row>
    <row r="89" spans="2:47" s="1" customFormat="1" ht="12" customHeight="1">
      <c r="B89" s="31"/>
      <c r="C89" s="26" t="s">
        <v>22</v>
      </c>
      <c r="F89" s="24" t="str">
        <f>F12</f>
        <v xml:space="preserve"> </v>
      </c>
      <c r="I89" s="26" t="s">
        <v>24</v>
      </c>
      <c r="J89" s="51">
        <f>IF(J12="","",J12)</f>
        <v>44942</v>
      </c>
      <c r="L89" s="31"/>
    </row>
    <row r="90" spans="2:47" s="1" customFormat="1" ht="6.95" customHeight="1">
      <c r="B90" s="31"/>
      <c r="L90" s="31"/>
    </row>
    <row r="91" spans="2:47" s="1" customFormat="1" ht="15.2" customHeight="1">
      <c r="B91" s="31"/>
      <c r="C91" s="26" t="s">
        <v>27</v>
      </c>
      <c r="F91" s="24" t="str">
        <f>E15</f>
        <v>Město Česká Lípa</v>
      </c>
      <c r="I91" s="26" t="s">
        <v>33</v>
      </c>
      <c r="J91" s="29" t="str">
        <f>E21</f>
        <v>Petr Kubiš</v>
      </c>
      <c r="L91" s="31"/>
    </row>
    <row r="92" spans="2:47" s="1" customFormat="1" ht="15.2" customHeight="1">
      <c r="B92" s="31"/>
      <c r="C92" s="26" t="s">
        <v>31</v>
      </c>
      <c r="F92" s="24" t="str">
        <f>IF(E18="","",E18)</f>
        <v>Vyplň údaj</v>
      </c>
      <c r="I92" s="26" t="s">
        <v>36</v>
      </c>
      <c r="J92" s="29" t="str">
        <f>E24</f>
        <v xml:space="preserve"> </v>
      </c>
      <c r="L92" s="31"/>
    </row>
    <row r="93" spans="2:47" s="1" customFormat="1" ht="10.35" customHeight="1">
      <c r="B93" s="31"/>
      <c r="L93" s="31"/>
    </row>
    <row r="94" spans="2:47" s="1" customFormat="1" ht="29.25" customHeight="1">
      <c r="B94" s="31"/>
      <c r="C94" s="100" t="s">
        <v>95</v>
      </c>
      <c r="D94" s="92"/>
      <c r="E94" s="92"/>
      <c r="F94" s="92"/>
      <c r="G94" s="92"/>
      <c r="H94" s="92"/>
      <c r="I94" s="92"/>
      <c r="J94" s="101" t="s">
        <v>96</v>
      </c>
      <c r="K94" s="92"/>
      <c r="L94" s="31"/>
    </row>
    <row r="95" spans="2:47" s="1" customFormat="1" ht="10.35" customHeight="1">
      <c r="B95" s="31"/>
      <c r="L95" s="31"/>
    </row>
    <row r="96" spans="2:47" s="1" customFormat="1" ht="22.9" customHeight="1">
      <c r="B96" s="31"/>
      <c r="C96" s="102" t="s">
        <v>97</v>
      </c>
      <c r="J96" s="65">
        <f>J122</f>
        <v>0</v>
      </c>
      <c r="L96" s="31"/>
      <c r="AU96" s="16" t="s">
        <v>98</v>
      </c>
    </row>
    <row r="97" spans="2:12" s="8" customFormat="1" ht="24.95" customHeight="1">
      <c r="B97" s="103"/>
      <c r="D97" s="104" t="s">
        <v>324</v>
      </c>
      <c r="E97" s="105"/>
      <c r="F97" s="105"/>
      <c r="G97" s="105"/>
      <c r="H97" s="105"/>
      <c r="I97" s="105"/>
      <c r="J97" s="106">
        <f>J123</f>
        <v>0</v>
      </c>
      <c r="L97" s="103"/>
    </row>
    <row r="98" spans="2:12" s="9" customFormat="1" ht="19.899999999999999" customHeight="1">
      <c r="B98" s="107"/>
      <c r="D98" s="108" t="s">
        <v>325</v>
      </c>
      <c r="E98" s="109"/>
      <c r="F98" s="109"/>
      <c r="G98" s="109"/>
      <c r="H98" s="109"/>
      <c r="I98" s="109"/>
      <c r="J98" s="110">
        <f>J124</f>
        <v>0</v>
      </c>
      <c r="L98" s="107"/>
    </row>
    <row r="99" spans="2:12" s="9" customFormat="1" ht="19.899999999999999" customHeight="1">
      <c r="B99" s="107"/>
      <c r="D99" s="108" t="s">
        <v>326</v>
      </c>
      <c r="E99" s="109"/>
      <c r="F99" s="109"/>
      <c r="G99" s="109"/>
      <c r="H99" s="109"/>
      <c r="I99" s="109"/>
      <c r="J99" s="110">
        <f>J128</f>
        <v>0</v>
      </c>
      <c r="L99" s="107"/>
    </row>
    <row r="100" spans="2:12" s="9" customFormat="1" ht="19.899999999999999" customHeight="1">
      <c r="B100" s="107"/>
      <c r="D100" s="108" t="s">
        <v>327</v>
      </c>
      <c r="E100" s="109"/>
      <c r="F100" s="109"/>
      <c r="G100" s="109"/>
      <c r="H100" s="109"/>
      <c r="I100" s="109"/>
      <c r="J100" s="110">
        <f>J133</f>
        <v>0</v>
      </c>
      <c r="L100" s="107"/>
    </row>
    <row r="101" spans="2:12" s="9" customFormat="1" ht="19.899999999999999" customHeight="1">
      <c r="B101" s="107"/>
      <c r="D101" s="108" t="s">
        <v>328</v>
      </c>
      <c r="E101" s="109"/>
      <c r="F101" s="109"/>
      <c r="G101" s="109"/>
      <c r="H101" s="109"/>
      <c r="I101" s="109"/>
      <c r="J101" s="110">
        <f>J146</f>
        <v>0</v>
      </c>
      <c r="L101" s="107"/>
    </row>
    <row r="102" spans="2:12" s="9" customFormat="1" ht="19.899999999999999" customHeight="1">
      <c r="B102" s="107"/>
      <c r="D102" s="108" t="s">
        <v>329</v>
      </c>
      <c r="E102" s="109"/>
      <c r="F102" s="109"/>
      <c r="G102" s="109"/>
      <c r="H102" s="109"/>
      <c r="I102" s="109"/>
      <c r="J102" s="110">
        <f>J150</f>
        <v>0</v>
      </c>
      <c r="L102" s="107"/>
    </row>
    <row r="103" spans="2:12" s="1" customFormat="1" ht="21.75" customHeight="1">
      <c r="B103" s="31"/>
      <c r="L103" s="31"/>
    </row>
    <row r="104" spans="2:12" s="1" customFormat="1" ht="6.95" customHeight="1">
      <c r="B104" s="43"/>
      <c r="C104" s="44"/>
      <c r="D104" s="44"/>
      <c r="E104" s="44"/>
      <c r="F104" s="44"/>
      <c r="G104" s="44"/>
      <c r="H104" s="44"/>
      <c r="I104" s="44"/>
      <c r="J104" s="44"/>
      <c r="K104" s="44"/>
      <c r="L104" s="31"/>
    </row>
    <row r="108" spans="2:12" s="1" customFormat="1" ht="6.95" customHeight="1">
      <c r="B108" s="45"/>
      <c r="C108" s="46"/>
      <c r="D108" s="46"/>
      <c r="E108" s="46"/>
      <c r="F108" s="46"/>
      <c r="G108" s="46"/>
      <c r="H108" s="46"/>
      <c r="I108" s="46"/>
      <c r="J108" s="46"/>
      <c r="K108" s="46"/>
      <c r="L108" s="31"/>
    </row>
    <row r="109" spans="2:12" s="1" customFormat="1" ht="24.95" customHeight="1">
      <c r="B109" s="31"/>
      <c r="C109" s="20" t="s">
        <v>109</v>
      </c>
      <c r="L109" s="31"/>
    </row>
    <row r="110" spans="2:12" s="1" customFormat="1" ht="6.95" customHeight="1">
      <c r="B110" s="31"/>
      <c r="L110" s="31"/>
    </row>
    <row r="111" spans="2:12" s="1" customFormat="1" ht="12" customHeight="1">
      <c r="B111" s="31"/>
      <c r="C111" s="26" t="s">
        <v>16</v>
      </c>
      <c r="L111" s="31"/>
    </row>
    <row r="112" spans="2:12" s="1" customFormat="1" ht="16.5" customHeight="1">
      <c r="B112" s="31"/>
      <c r="E112" s="226" t="str">
        <f>E7</f>
        <v>ZŠ Dr. Miroslava Tyrše - výměna oken, II. etapa</v>
      </c>
      <c r="F112" s="227"/>
      <c r="G112" s="227"/>
      <c r="H112" s="227"/>
      <c r="L112" s="31"/>
    </row>
    <row r="113" spans="2:65" s="1" customFormat="1" ht="12" customHeight="1">
      <c r="B113" s="31"/>
      <c r="C113" s="26" t="s">
        <v>92</v>
      </c>
      <c r="L113" s="31"/>
    </row>
    <row r="114" spans="2:65" s="1" customFormat="1" ht="16.5" customHeight="1">
      <c r="B114" s="31"/>
      <c r="E114" s="207" t="str">
        <f>E9</f>
        <v>221229-2 - VRN</v>
      </c>
      <c r="F114" s="228"/>
      <c r="G114" s="228"/>
      <c r="H114" s="228"/>
      <c r="L114" s="31"/>
    </row>
    <row r="115" spans="2:65" s="1" customFormat="1" ht="6.95" customHeight="1">
      <c r="B115" s="31"/>
      <c r="L115" s="31"/>
    </row>
    <row r="116" spans="2:65" s="1" customFormat="1" ht="12" customHeight="1">
      <c r="B116" s="31"/>
      <c r="C116" s="26" t="s">
        <v>22</v>
      </c>
      <c r="F116" s="24" t="str">
        <f>F12</f>
        <v xml:space="preserve"> </v>
      </c>
      <c r="I116" s="26" t="s">
        <v>24</v>
      </c>
      <c r="J116" s="51">
        <f>IF(J12="","",J12)</f>
        <v>44942</v>
      </c>
      <c r="L116" s="31"/>
    </row>
    <row r="117" spans="2:65" s="1" customFormat="1" ht="6.95" customHeight="1">
      <c r="B117" s="31"/>
      <c r="L117" s="31"/>
    </row>
    <row r="118" spans="2:65" s="1" customFormat="1" ht="15.2" customHeight="1">
      <c r="B118" s="31"/>
      <c r="C118" s="26" t="s">
        <v>27</v>
      </c>
      <c r="F118" s="24" t="str">
        <f>E15</f>
        <v>Město Česká Lípa</v>
      </c>
      <c r="I118" s="26" t="s">
        <v>33</v>
      </c>
      <c r="J118" s="29" t="str">
        <f>E21</f>
        <v>Petr Kubiš</v>
      </c>
      <c r="L118" s="31"/>
    </row>
    <row r="119" spans="2:65" s="1" customFormat="1" ht="15.2" customHeight="1">
      <c r="B119" s="31"/>
      <c r="C119" s="26" t="s">
        <v>31</v>
      </c>
      <c r="F119" s="24" t="str">
        <f>IF(E18="","",E18)</f>
        <v>Vyplň údaj</v>
      </c>
      <c r="I119" s="26" t="s">
        <v>36</v>
      </c>
      <c r="J119" s="29" t="str">
        <f>E24</f>
        <v xml:space="preserve"> </v>
      </c>
      <c r="L119" s="31"/>
    </row>
    <row r="120" spans="2:65" s="1" customFormat="1" ht="10.35" customHeight="1">
      <c r="B120" s="31"/>
      <c r="L120" s="31"/>
    </row>
    <row r="121" spans="2:65" s="10" customFormat="1" ht="29.25" customHeight="1">
      <c r="B121" s="111"/>
      <c r="C121" s="112" t="s">
        <v>110</v>
      </c>
      <c r="D121" s="113" t="s">
        <v>64</v>
      </c>
      <c r="E121" s="113" t="s">
        <v>60</v>
      </c>
      <c r="F121" s="113" t="s">
        <v>61</v>
      </c>
      <c r="G121" s="113" t="s">
        <v>111</v>
      </c>
      <c r="H121" s="113" t="s">
        <v>112</v>
      </c>
      <c r="I121" s="113" t="s">
        <v>113</v>
      </c>
      <c r="J121" s="113" t="s">
        <v>96</v>
      </c>
      <c r="K121" s="114" t="s">
        <v>114</v>
      </c>
      <c r="L121" s="111"/>
      <c r="M121" s="58" t="s">
        <v>1</v>
      </c>
      <c r="N121" s="59" t="s">
        <v>43</v>
      </c>
      <c r="O121" s="59" t="s">
        <v>115</v>
      </c>
      <c r="P121" s="59" t="s">
        <v>116</v>
      </c>
      <c r="Q121" s="59" t="s">
        <v>117</v>
      </c>
      <c r="R121" s="59" t="s">
        <v>118</v>
      </c>
      <c r="S121" s="59" t="s">
        <v>119</v>
      </c>
      <c r="T121" s="60" t="s">
        <v>120</v>
      </c>
    </row>
    <row r="122" spans="2:65" s="1" customFormat="1" ht="22.9" customHeight="1">
      <c r="B122" s="31"/>
      <c r="C122" s="63" t="s">
        <v>121</v>
      </c>
      <c r="J122" s="115">
        <f>BK122</f>
        <v>0</v>
      </c>
      <c r="L122" s="31"/>
      <c r="M122" s="61"/>
      <c r="N122" s="52"/>
      <c r="O122" s="52"/>
      <c r="P122" s="116">
        <f>P123</f>
        <v>0</v>
      </c>
      <c r="Q122" s="52"/>
      <c r="R122" s="116">
        <f>R123</f>
        <v>0</v>
      </c>
      <c r="S122" s="52"/>
      <c r="T122" s="117">
        <f>T123</f>
        <v>0</v>
      </c>
      <c r="AT122" s="16" t="s">
        <v>78</v>
      </c>
      <c r="AU122" s="16" t="s">
        <v>98</v>
      </c>
      <c r="BK122" s="118">
        <f>BK123</f>
        <v>0</v>
      </c>
    </row>
    <row r="123" spans="2:65" s="11" customFormat="1" ht="25.9" customHeight="1">
      <c r="B123" s="119"/>
      <c r="D123" s="120" t="s">
        <v>78</v>
      </c>
      <c r="E123" s="121" t="s">
        <v>89</v>
      </c>
      <c r="F123" s="121" t="s">
        <v>330</v>
      </c>
      <c r="I123" s="122"/>
      <c r="J123" s="123">
        <f>BK123</f>
        <v>0</v>
      </c>
      <c r="L123" s="119"/>
      <c r="M123" s="124"/>
      <c r="P123" s="125">
        <f>P124+P128+P133+P146+P150</f>
        <v>0</v>
      </c>
      <c r="R123" s="125">
        <f>R124+R128+R133+R146+R150</f>
        <v>0</v>
      </c>
      <c r="T123" s="126">
        <f>T124+T128+T133+T146+T150</f>
        <v>0</v>
      </c>
      <c r="AR123" s="120" t="s">
        <v>159</v>
      </c>
      <c r="AT123" s="127" t="s">
        <v>78</v>
      </c>
      <c r="AU123" s="127" t="s">
        <v>79</v>
      </c>
      <c r="AY123" s="120" t="s">
        <v>124</v>
      </c>
      <c r="BK123" s="128">
        <f>BK124+BK128+BK133+BK146+BK150</f>
        <v>0</v>
      </c>
    </row>
    <row r="124" spans="2:65" s="11" customFormat="1" ht="22.9" customHeight="1">
      <c r="B124" s="119"/>
      <c r="D124" s="120" t="s">
        <v>78</v>
      </c>
      <c r="E124" s="129" t="s">
        <v>331</v>
      </c>
      <c r="F124" s="129" t="s">
        <v>332</v>
      </c>
      <c r="I124" s="122"/>
      <c r="J124" s="130">
        <f>BK124</f>
        <v>0</v>
      </c>
      <c r="L124" s="119"/>
      <c r="M124" s="124"/>
      <c r="P124" s="125">
        <f>SUM(P125:P127)</f>
        <v>0</v>
      </c>
      <c r="R124" s="125">
        <f>SUM(R125:R127)</f>
        <v>0</v>
      </c>
      <c r="T124" s="126">
        <f>SUM(T125:T127)</f>
        <v>0</v>
      </c>
      <c r="AR124" s="120" t="s">
        <v>159</v>
      </c>
      <c r="AT124" s="127" t="s">
        <v>78</v>
      </c>
      <c r="AU124" s="127" t="s">
        <v>21</v>
      </c>
      <c r="AY124" s="120" t="s">
        <v>124</v>
      </c>
      <c r="BK124" s="128">
        <f>SUM(BK125:BK127)</f>
        <v>0</v>
      </c>
    </row>
    <row r="125" spans="2:65" s="1" customFormat="1" ht="24.2" customHeight="1">
      <c r="B125" s="31"/>
      <c r="C125" s="131" t="s">
        <v>21</v>
      </c>
      <c r="D125" s="131" t="s">
        <v>127</v>
      </c>
      <c r="E125" s="132" t="s">
        <v>333</v>
      </c>
      <c r="F125" s="133" t="s">
        <v>334</v>
      </c>
      <c r="G125" s="134" t="s">
        <v>157</v>
      </c>
      <c r="H125" s="135">
        <v>1</v>
      </c>
      <c r="I125" s="136"/>
      <c r="J125" s="137">
        <f>ROUND(I125*H125,2)</f>
        <v>0</v>
      </c>
      <c r="K125" s="133" t="s">
        <v>131</v>
      </c>
      <c r="L125" s="31"/>
      <c r="M125" s="138" t="s">
        <v>1</v>
      </c>
      <c r="N125" s="139" t="s">
        <v>44</v>
      </c>
      <c r="P125" s="140">
        <f>O125*H125</f>
        <v>0</v>
      </c>
      <c r="Q125" s="140">
        <v>0</v>
      </c>
      <c r="R125" s="140">
        <f>Q125*H125</f>
        <v>0</v>
      </c>
      <c r="S125" s="140">
        <v>0</v>
      </c>
      <c r="T125" s="141">
        <f>S125*H125</f>
        <v>0</v>
      </c>
      <c r="AR125" s="142" t="s">
        <v>132</v>
      </c>
      <c r="AT125" s="142" t="s">
        <v>127</v>
      </c>
      <c r="AU125" s="142" t="s">
        <v>87</v>
      </c>
      <c r="AY125" s="16" t="s">
        <v>124</v>
      </c>
      <c r="BE125" s="143">
        <f>IF(N125="základní",J125,0)</f>
        <v>0</v>
      </c>
      <c r="BF125" s="143">
        <f>IF(N125="snížená",J125,0)</f>
        <v>0</v>
      </c>
      <c r="BG125" s="143">
        <f>IF(N125="zákl. přenesená",J125,0)</f>
        <v>0</v>
      </c>
      <c r="BH125" s="143">
        <f>IF(N125="sníž. přenesená",J125,0)</f>
        <v>0</v>
      </c>
      <c r="BI125" s="143">
        <f>IF(N125="nulová",J125,0)</f>
        <v>0</v>
      </c>
      <c r="BJ125" s="16" t="s">
        <v>21</v>
      </c>
      <c r="BK125" s="143">
        <f>ROUND(I125*H125,2)</f>
        <v>0</v>
      </c>
      <c r="BL125" s="16" t="s">
        <v>132</v>
      </c>
      <c r="BM125" s="142" t="s">
        <v>87</v>
      </c>
    </row>
    <row r="126" spans="2:65" s="1" customFormat="1" ht="11.25">
      <c r="B126" s="31"/>
      <c r="D126" s="144" t="s">
        <v>134</v>
      </c>
      <c r="F126" s="145" t="s">
        <v>335</v>
      </c>
      <c r="I126" s="146"/>
      <c r="L126" s="31"/>
      <c r="M126" s="147"/>
      <c r="T126" s="55"/>
      <c r="AT126" s="16" t="s">
        <v>134</v>
      </c>
      <c r="AU126" s="16" t="s">
        <v>87</v>
      </c>
    </row>
    <row r="127" spans="2:65" s="1" customFormat="1" ht="11.25">
      <c r="B127" s="31"/>
      <c r="D127" s="148" t="s">
        <v>136</v>
      </c>
      <c r="F127" s="149" t="s">
        <v>336</v>
      </c>
      <c r="I127" s="146"/>
      <c r="L127" s="31"/>
      <c r="M127" s="147"/>
      <c r="T127" s="55"/>
      <c r="AT127" s="16" t="s">
        <v>136</v>
      </c>
      <c r="AU127" s="16" t="s">
        <v>87</v>
      </c>
    </row>
    <row r="128" spans="2:65" s="11" customFormat="1" ht="22.9" customHeight="1">
      <c r="B128" s="119"/>
      <c r="D128" s="120" t="s">
        <v>78</v>
      </c>
      <c r="E128" s="129" t="s">
        <v>337</v>
      </c>
      <c r="F128" s="129" t="s">
        <v>338</v>
      </c>
      <c r="I128" s="122"/>
      <c r="J128" s="130">
        <f>BK128</f>
        <v>0</v>
      </c>
      <c r="L128" s="119"/>
      <c r="M128" s="124"/>
      <c r="P128" s="125">
        <f>SUM(P129:P132)</f>
        <v>0</v>
      </c>
      <c r="R128" s="125">
        <f>SUM(R129:R132)</f>
        <v>0</v>
      </c>
      <c r="T128" s="126">
        <f>SUM(T129:T132)</f>
        <v>0</v>
      </c>
      <c r="AR128" s="120" t="s">
        <v>159</v>
      </c>
      <c r="AT128" s="127" t="s">
        <v>78</v>
      </c>
      <c r="AU128" s="127" t="s">
        <v>21</v>
      </c>
      <c r="AY128" s="120" t="s">
        <v>124</v>
      </c>
      <c r="BK128" s="128">
        <f>SUM(BK129:BK132)</f>
        <v>0</v>
      </c>
    </row>
    <row r="129" spans="2:65" s="1" customFormat="1" ht="16.5" customHeight="1">
      <c r="B129" s="31"/>
      <c r="C129" s="131" t="s">
        <v>87</v>
      </c>
      <c r="D129" s="131" t="s">
        <v>127</v>
      </c>
      <c r="E129" s="132" t="s">
        <v>339</v>
      </c>
      <c r="F129" s="133" t="s">
        <v>340</v>
      </c>
      <c r="G129" s="134" t="s">
        <v>341</v>
      </c>
      <c r="H129" s="135">
        <v>1</v>
      </c>
      <c r="I129" s="136"/>
      <c r="J129" s="137">
        <f>ROUND(I129*H129,2)</f>
        <v>0</v>
      </c>
      <c r="K129" s="133" t="s">
        <v>131</v>
      </c>
      <c r="L129" s="31"/>
      <c r="M129" s="138" t="s">
        <v>1</v>
      </c>
      <c r="N129" s="139" t="s">
        <v>44</v>
      </c>
      <c r="P129" s="140">
        <f>O129*H129</f>
        <v>0</v>
      </c>
      <c r="Q129" s="140">
        <v>0</v>
      </c>
      <c r="R129" s="140">
        <f>Q129*H129</f>
        <v>0</v>
      </c>
      <c r="S129" s="140">
        <v>0</v>
      </c>
      <c r="T129" s="141">
        <f>S129*H129</f>
        <v>0</v>
      </c>
      <c r="AR129" s="142" t="s">
        <v>132</v>
      </c>
      <c r="AT129" s="142" t="s">
        <v>127</v>
      </c>
      <c r="AU129" s="142" t="s">
        <v>87</v>
      </c>
      <c r="AY129" s="16" t="s">
        <v>124</v>
      </c>
      <c r="BE129" s="143">
        <f>IF(N129="základní",J129,0)</f>
        <v>0</v>
      </c>
      <c r="BF129" s="143">
        <f>IF(N129="snížená",J129,0)</f>
        <v>0</v>
      </c>
      <c r="BG129" s="143">
        <f>IF(N129="zákl. přenesená",J129,0)</f>
        <v>0</v>
      </c>
      <c r="BH129" s="143">
        <f>IF(N129="sníž. přenesená",J129,0)</f>
        <v>0</v>
      </c>
      <c r="BI129" s="143">
        <f>IF(N129="nulová",J129,0)</f>
        <v>0</v>
      </c>
      <c r="BJ129" s="16" t="s">
        <v>21</v>
      </c>
      <c r="BK129" s="143">
        <f>ROUND(I129*H129,2)</f>
        <v>0</v>
      </c>
      <c r="BL129" s="16" t="s">
        <v>132</v>
      </c>
      <c r="BM129" s="142" t="s">
        <v>132</v>
      </c>
    </row>
    <row r="130" spans="2:65" s="1" customFormat="1" ht="11.25">
      <c r="B130" s="31"/>
      <c r="D130" s="144" t="s">
        <v>134</v>
      </c>
      <c r="F130" s="145" t="s">
        <v>342</v>
      </c>
      <c r="I130" s="146"/>
      <c r="L130" s="31"/>
      <c r="M130" s="147"/>
      <c r="T130" s="55"/>
      <c r="AT130" s="16" t="s">
        <v>134</v>
      </c>
      <c r="AU130" s="16" t="s">
        <v>87</v>
      </c>
    </row>
    <row r="131" spans="2:65" s="1" customFormat="1" ht="11.25">
      <c r="B131" s="31"/>
      <c r="D131" s="148" t="s">
        <v>136</v>
      </c>
      <c r="F131" s="149" t="s">
        <v>343</v>
      </c>
      <c r="I131" s="146"/>
      <c r="L131" s="31"/>
      <c r="M131" s="147"/>
      <c r="T131" s="55"/>
      <c r="AT131" s="16" t="s">
        <v>136</v>
      </c>
      <c r="AU131" s="16" t="s">
        <v>87</v>
      </c>
    </row>
    <row r="132" spans="2:65" s="1" customFormat="1" ht="19.5">
      <c r="B132" s="31"/>
      <c r="D132" s="144" t="s">
        <v>179</v>
      </c>
      <c r="F132" s="170" t="s">
        <v>344</v>
      </c>
      <c r="I132" s="146"/>
      <c r="L132" s="31"/>
      <c r="M132" s="147"/>
      <c r="T132" s="55"/>
      <c r="AT132" s="16" t="s">
        <v>179</v>
      </c>
      <c r="AU132" s="16" t="s">
        <v>87</v>
      </c>
    </row>
    <row r="133" spans="2:65" s="11" customFormat="1" ht="22.9" customHeight="1">
      <c r="B133" s="119"/>
      <c r="D133" s="120" t="s">
        <v>78</v>
      </c>
      <c r="E133" s="129" t="s">
        <v>345</v>
      </c>
      <c r="F133" s="129" t="s">
        <v>346</v>
      </c>
      <c r="I133" s="122"/>
      <c r="J133" s="130">
        <f>BK133</f>
        <v>0</v>
      </c>
      <c r="L133" s="119"/>
      <c r="M133" s="124"/>
      <c r="P133" s="125">
        <f>SUM(P134:P145)</f>
        <v>0</v>
      </c>
      <c r="R133" s="125">
        <f>SUM(R134:R145)</f>
        <v>0</v>
      </c>
      <c r="T133" s="126">
        <f>SUM(T134:T145)</f>
        <v>0</v>
      </c>
      <c r="AR133" s="120" t="s">
        <v>159</v>
      </c>
      <c r="AT133" s="127" t="s">
        <v>78</v>
      </c>
      <c r="AU133" s="127" t="s">
        <v>21</v>
      </c>
      <c r="AY133" s="120" t="s">
        <v>124</v>
      </c>
      <c r="BK133" s="128">
        <f>SUM(BK134:BK145)</f>
        <v>0</v>
      </c>
    </row>
    <row r="134" spans="2:65" s="1" customFormat="1" ht="24.2" customHeight="1">
      <c r="B134" s="31"/>
      <c r="C134" s="131" t="s">
        <v>147</v>
      </c>
      <c r="D134" s="131" t="s">
        <v>127</v>
      </c>
      <c r="E134" s="132" t="s">
        <v>347</v>
      </c>
      <c r="F134" s="133" t="s">
        <v>348</v>
      </c>
      <c r="G134" s="134" t="s">
        <v>157</v>
      </c>
      <c r="H134" s="135">
        <v>1</v>
      </c>
      <c r="I134" s="136"/>
      <c r="J134" s="137">
        <f>ROUND(I134*H134,2)</f>
        <v>0</v>
      </c>
      <c r="K134" s="133" t="s">
        <v>131</v>
      </c>
      <c r="L134" s="31"/>
      <c r="M134" s="138" t="s">
        <v>1</v>
      </c>
      <c r="N134" s="139" t="s">
        <v>44</v>
      </c>
      <c r="P134" s="140">
        <f>O134*H134</f>
        <v>0</v>
      </c>
      <c r="Q134" s="140">
        <v>0</v>
      </c>
      <c r="R134" s="140">
        <f>Q134*H134</f>
        <v>0</v>
      </c>
      <c r="S134" s="140">
        <v>0</v>
      </c>
      <c r="T134" s="141">
        <f>S134*H134</f>
        <v>0</v>
      </c>
      <c r="AR134" s="142" t="s">
        <v>132</v>
      </c>
      <c r="AT134" s="142" t="s">
        <v>127</v>
      </c>
      <c r="AU134" s="142" t="s">
        <v>87</v>
      </c>
      <c r="AY134" s="16" t="s">
        <v>124</v>
      </c>
      <c r="BE134" s="143">
        <f>IF(N134="základní",J134,0)</f>
        <v>0</v>
      </c>
      <c r="BF134" s="143">
        <f>IF(N134="snížená",J134,0)</f>
        <v>0</v>
      </c>
      <c r="BG134" s="143">
        <f>IF(N134="zákl. přenesená",J134,0)</f>
        <v>0</v>
      </c>
      <c r="BH134" s="143">
        <f>IF(N134="sníž. přenesená",J134,0)</f>
        <v>0</v>
      </c>
      <c r="BI134" s="143">
        <f>IF(N134="nulová",J134,0)</f>
        <v>0</v>
      </c>
      <c r="BJ134" s="16" t="s">
        <v>21</v>
      </c>
      <c r="BK134" s="143">
        <f>ROUND(I134*H134,2)</f>
        <v>0</v>
      </c>
      <c r="BL134" s="16" t="s">
        <v>132</v>
      </c>
      <c r="BM134" s="142" t="s">
        <v>125</v>
      </c>
    </row>
    <row r="135" spans="2:65" s="1" customFormat="1" ht="11.25">
      <c r="B135" s="31"/>
      <c r="D135" s="144" t="s">
        <v>134</v>
      </c>
      <c r="F135" s="145" t="s">
        <v>349</v>
      </c>
      <c r="I135" s="146"/>
      <c r="L135" s="31"/>
      <c r="M135" s="147"/>
      <c r="T135" s="55"/>
      <c r="AT135" s="16" t="s">
        <v>134</v>
      </c>
      <c r="AU135" s="16" t="s">
        <v>87</v>
      </c>
    </row>
    <row r="136" spans="2:65" s="1" customFormat="1" ht="11.25">
      <c r="B136" s="31"/>
      <c r="D136" s="148" t="s">
        <v>136</v>
      </c>
      <c r="F136" s="149" t="s">
        <v>350</v>
      </c>
      <c r="I136" s="146"/>
      <c r="L136" s="31"/>
      <c r="M136" s="147"/>
      <c r="T136" s="55"/>
      <c r="AT136" s="16" t="s">
        <v>136</v>
      </c>
      <c r="AU136" s="16" t="s">
        <v>87</v>
      </c>
    </row>
    <row r="137" spans="2:65" s="1" customFormat="1" ht="16.5" customHeight="1">
      <c r="B137" s="31"/>
      <c r="C137" s="131" t="s">
        <v>132</v>
      </c>
      <c r="D137" s="131" t="s">
        <v>127</v>
      </c>
      <c r="E137" s="132" t="s">
        <v>351</v>
      </c>
      <c r="F137" s="133" t="s">
        <v>352</v>
      </c>
      <c r="G137" s="134" t="s">
        <v>157</v>
      </c>
      <c r="H137" s="135">
        <v>1</v>
      </c>
      <c r="I137" s="136"/>
      <c r="J137" s="137">
        <f>ROUND(I137*H137,2)</f>
        <v>0</v>
      </c>
      <c r="K137" s="133" t="s">
        <v>131</v>
      </c>
      <c r="L137" s="31"/>
      <c r="M137" s="138" t="s">
        <v>1</v>
      </c>
      <c r="N137" s="139" t="s">
        <v>44</v>
      </c>
      <c r="P137" s="140">
        <f>O137*H137</f>
        <v>0</v>
      </c>
      <c r="Q137" s="140">
        <v>0</v>
      </c>
      <c r="R137" s="140">
        <f>Q137*H137</f>
        <v>0</v>
      </c>
      <c r="S137" s="140">
        <v>0</v>
      </c>
      <c r="T137" s="141">
        <f>S137*H137</f>
        <v>0</v>
      </c>
      <c r="AR137" s="142" t="s">
        <v>132</v>
      </c>
      <c r="AT137" s="142" t="s">
        <v>127</v>
      </c>
      <c r="AU137" s="142" t="s">
        <v>87</v>
      </c>
      <c r="AY137" s="16" t="s">
        <v>124</v>
      </c>
      <c r="BE137" s="143">
        <f>IF(N137="základní",J137,0)</f>
        <v>0</v>
      </c>
      <c r="BF137" s="143">
        <f>IF(N137="snížená",J137,0)</f>
        <v>0</v>
      </c>
      <c r="BG137" s="143">
        <f>IF(N137="zákl. přenesená",J137,0)</f>
        <v>0</v>
      </c>
      <c r="BH137" s="143">
        <f>IF(N137="sníž. přenesená",J137,0)</f>
        <v>0</v>
      </c>
      <c r="BI137" s="143">
        <f>IF(N137="nulová",J137,0)</f>
        <v>0</v>
      </c>
      <c r="BJ137" s="16" t="s">
        <v>21</v>
      </c>
      <c r="BK137" s="143">
        <f>ROUND(I137*H137,2)</f>
        <v>0</v>
      </c>
      <c r="BL137" s="16" t="s">
        <v>132</v>
      </c>
      <c r="BM137" s="142" t="s">
        <v>183</v>
      </c>
    </row>
    <row r="138" spans="2:65" s="1" customFormat="1" ht="11.25">
      <c r="B138" s="31"/>
      <c r="D138" s="144" t="s">
        <v>134</v>
      </c>
      <c r="F138" s="145" t="s">
        <v>353</v>
      </c>
      <c r="I138" s="146"/>
      <c r="L138" s="31"/>
      <c r="M138" s="147"/>
      <c r="T138" s="55"/>
      <c r="AT138" s="16" t="s">
        <v>134</v>
      </c>
      <c r="AU138" s="16" t="s">
        <v>87</v>
      </c>
    </row>
    <row r="139" spans="2:65" s="1" customFormat="1" ht="11.25">
      <c r="B139" s="31"/>
      <c r="D139" s="148" t="s">
        <v>136</v>
      </c>
      <c r="F139" s="149" t="s">
        <v>354</v>
      </c>
      <c r="I139" s="146"/>
      <c r="L139" s="31"/>
      <c r="M139" s="147"/>
      <c r="T139" s="55"/>
      <c r="AT139" s="16" t="s">
        <v>136</v>
      </c>
      <c r="AU139" s="16" t="s">
        <v>87</v>
      </c>
    </row>
    <row r="140" spans="2:65" s="1" customFormat="1" ht="16.5" customHeight="1">
      <c r="B140" s="31"/>
      <c r="C140" s="131" t="s">
        <v>159</v>
      </c>
      <c r="D140" s="131" t="s">
        <v>127</v>
      </c>
      <c r="E140" s="132" t="s">
        <v>355</v>
      </c>
      <c r="F140" s="133" t="s">
        <v>356</v>
      </c>
      <c r="G140" s="134" t="s">
        <v>157</v>
      </c>
      <c r="H140" s="135">
        <v>1</v>
      </c>
      <c r="I140" s="136"/>
      <c r="J140" s="137">
        <f>ROUND(I140*H140,2)</f>
        <v>0</v>
      </c>
      <c r="K140" s="133" t="s">
        <v>131</v>
      </c>
      <c r="L140" s="31"/>
      <c r="M140" s="138" t="s">
        <v>1</v>
      </c>
      <c r="N140" s="139" t="s">
        <v>44</v>
      </c>
      <c r="P140" s="140">
        <f>O140*H140</f>
        <v>0</v>
      </c>
      <c r="Q140" s="140">
        <v>0</v>
      </c>
      <c r="R140" s="140">
        <f>Q140*H140</f>
        <v>0</v>
      </c>
      <c r="S140" s="140">
        <v>0</v>
      </c>
      <c r="T140" s="141">
        <f>S140*H140</f>
        <v>0</v>
      </c>
      <c r="AR140" s="142" t="s">
        <v>132</v>
      </c>
      <c r="AT140" s="142" t="s">
        <v>127</v>
      </c>
      <c r="AU140" s="142" t="s">
        <v>87</v>
      </c>
      <c r="AY140" s="16" t="s">
        <v>124</v>
      </c>
      <c r="BE140" s="143">
        <f>IF(N140="základní",J140,0)</f>
        <v>0</v>
      </c>
      <c r="BF140" s="143">
        <f>IF(N140="snížená",J140,0)</f>
        <v>0</v>
      </c>
      <c r="BG140" s="143">
        <f>IF(N140="zákl. přenesená",J140,0)</f>
        <v>0</v>
      </c>
      <c r="BH140" s="143">
        <f>IF(N140="sníž. přenesená",J140,0)</f>
        <v>0</v>
      </c>
      <c r="BI140" s="143">
        <f>IF(N140="nulová",J140,0)</f>
        <v>0</v>
      </c>
      <c r="BJ140" s="16" t="s">
        <v>21</v>
      </c>
      <c r="BK140" s="143">
        <f>ROUND(I140*H140,2)</f>
        <v>0</v>
      </c>
      <c r="BL140" s="16" t="s">
        <v>132</v>
      </c>
      <c r="BM140" s="142" t="s">
        <v>25</v>
      </c>
    </row>
    <row r="141" spans="2:65" s="1" customFormat="1" ht="11.25">
      <c r="B141" s="31"/>
      <c r="D141" s="144" t="s">
        <v>134</v>
      </c>
      <c r="F141" s="145" t="s">
        <v>357</v>
      </c>
      <c r="I141" s="146"/>
      <c r="L141" s="31"/>
      <c r="M141" s="147"/>
      <c r="T141" s="55"/>
      <c r="AT141" s="16" t="s">
        <v>134</v>
      </c>
      <c r="AU141" s="16" t="s">
        <v>87</v>
      </c>
    </row>
    <row r="142" spans="2:65" s="1" customFormat="1" ht="11.25">
      <c r="B142" s="31"/>
      <c r="D142" s="148" t="s">
        <v>136</v>
      </c>
      <c r="F142" s="149" t="s">
        <v>358</v>
      </c>
      <c r="I142" s="146"/>
      <c r="L142" s="31"/>
      <c r="M142" s="147"/>
      <c r="T142" s="55"/>
      <c r="AT142" s="16" t="s">
        <v>136</v>
      </c>
      <c r="AU142" s="16" t="s">
        <v>87</v>
      </c>
    </row>
    <row r="143" spans="2:65" s="1" customFormat="1" ht="16.5" customHeight="1">
      <c r="B143" s="31"/>
      <c r="C143" s="131" t="s">
        <v>125</v>
      </c>
      <c r="D143" s="131" t="s">
        <v>127</v>
      </c>
      <c r="E143" s="132" t="s">
        <v>359</v>
      </c>
      <c r="F143" s="133" t="s">
        <v>360</v>
      </c>
      <c r="G143" s="134" t="s">
        <v>157</v>
      </c>
      <c r="H143" s="135">
        <v>1</v>
      </c>
      <c r="I143" s="136"/>
      <c r="J143" s="137">
        <f>ROUND(I143*H143,2)</f>
        <v>0</v>
      </c>
      <c r="K143" s="133" t="s">
        <v>131</v>
      </c>
      <c r="L143" s="31"/>
      <c r="M143" s="138" t="s">
        <v>1</v>
      </c>
      <c r="N143" s="139" t="s">
        <v>44</v>
      </c>
      <c r="P143" s="140">
        <f>O143*H143</f>
        <v>0</v>
      </c>
      <c r="Q143" s="140">
        <v>0</v>
      </c>
      <c r="R143" s="140">
        <f>Q143*H143</f>
        <v>0</v>
      </c>
      <c r="S143" s="140">
        <v>0</v>
      </c>
      <c r="T143" s="141">
        <f>S143*H143</f>
        <v>0</v>
      </c>
      <c r="AR143" s="142" t="s">
        <v>132</v>
      </c>
      <c r="AT143" s="142" t="s">
        <v>127</v>
      </c>
      <c r="AU143" s="142" t="s">
        <v>87</v>
      </c>
      <c r="AY143" s="16" t="s">
        <v>124</v>
      </c>
      <c r="BE143" s="143">
        <f>IF(N143="základní",J143,0)</f>
        <v>0</v>
      </c>
      <c r="BF143" s="143">
        <f>IF(N143="snížená",J143,0)</f>
        <v>0</v>
      </c>
      <c r="BG143" s="143">
        <f>IF(N143="zákl. přenesená",J143,0)</f>
        <v>0</v>
      </c>
      <c r="BH143" s="143">
        <f>IF(N143="sníž. přenesená",J143,0)</f>
        <v>0</v>
      </c>
      <c r="BI143" s="143">
        <f>IF(N143="nulová",J143,0)</f>
        <v>0</v>
      </c>
      <c r="BJ143" s="16" t="s">
        <v>21</v>
      </c>
      <c r="BK143" s="143">
        <f>ROUND(I143*H143,2)</f>
        <v>0</v>
      </c>
      <c r="BL143" s="16" t="s">
        <v>132</v>
      </c>
      <c r="BM143" s="142" t="s">
        <v>211</v>
      </c>
    </row>
    <row r="144" spans="2:65" s="1" customFormat="1" ht="11.25">
      <c r="B144" s="31"/>
      <c r="D144" s="144" t="s">
        <v>134</v>
      </c>
      <c r="F144" s="145" t="s">
        <v>361</v>
      </c>
      <c r="I144" s="146"/>
      <c r="L144" s="31"/>
      <c r="M144" s="147"/>
      <c r="T144" s="55"/>
      <c r="AT144" s="16" t="s">
        <v>134</v>
      </c>
      <c r="AU144" s="16" t="s">
        <v>87</v>
      </c>
    </row>
    <row r="145" spans="2:65" s="1" customFormat="1" ht="11.25">
      <c r="B145" s="31"/>
      <c r="D145" s="148" t="s">
        <v>136</v>
      </c>
      <c r="F145" s="149" t="s">
        <v>362</v>
      </c>
      <c r="I145" s="146"/>
      <c r="L145" s="31"/>
      <c r="M145" s="147"/>
      <c r="T145" s="55"/>
      <c r="AT145" s="16" t="s">
        <v>136</v>
      </c>
      <c r="AU145" s="16" t="s">
        <v>87</v>
      </c>
    </row>
    <row r="146" spans="2:65" s="11" customFormat="1" ht="22.9" customHeight="1">
      <c r="B146" s="119"/>
      <c r="D146" s="120" t="s">
        <v>78</v>
      </c>
      <c r="E146" s="129" t="s">
        <v>363</v>
      </c>
      <c r="F146" s="129" t="s">
        <v>364</v>
      </c>
      <c r="I146" s="122"/>
      <c r="J146" s="130">
        <f>BK146</f>
        <v>0</v>
      </c>
      <c r="L146" s="119"/>
      <c r="M146" s="124"/>
      <c r="P146" s="125">
        <f>SUM(P147:P149)</f>
        <v>0</v>
      </c>
      <c r="R146" s="125">
        <f>SUM(R147:R149)</f>
        <v>0</v>
      </c>
      <c r="T146" s="126">
        <f>SUM(T147:T149)</f>
        <v>0</v>
      </c>
      <c r="AR146" s="120" t="s">
        <v>159</v>
      </c>
      <c r="AT146" s="127" t="s">
        <v>78</v>
      </c>
      <c r="AU146" s="127" t="s">
        <v>21</v>
      </c>
      <c r="AY146" s="120" t="s">
        <v>124</v>
      </c>
      <c r="BK146" s="128">
        <f>SUM(BK147:BK149)</f>
        <v>0</v>
      </c>
    </row>
    <row r="147" spans="2:65" s="1" customFormat="1" ht="16.5" customHeight="1">
      <c r="B147" s="31"/>
      <c r="C147" s="131" t="s">
        <v>171</v>
      </c>
      <c r="D147" s="131" t="s">
        <v>127</v>
      </c>
      <c r="E147" s="132" t="s">
        <v>365</v>
      </c>
      <c r="F147" s="133" t="s">
        <v>366</v>
      </c>
      <c r="G147" s="134" t="s">
        <v>157</v>
      </c>
      <c r="H147" s="135">
        <v>1</v>
      </c>
      <c r="I147" s="136"/>
      <c r="J147" s="137">
        <f>ROUND(I147*H147,2)</f>
        <v>0</v>
      </c>
      <c r="K147" s="133" t="s">
        <v>131</v>
      </c>
      <c r="L147" s="31"/>
      <c r="M147" s="138" t="s">
        <v>1</v>
      </c>
      <c r="N147" s="139" t="s">
        <v>44</v>
      </c>
      <c r="P147" s="140">
        <f>O147*H147</f>
        <v>0</v>
      </c>
      <c r="Q147" s="140">
        <v>0</v>
      </c>
      <c r="R147" s="140">
        <f>Q147*H147</f>
        <v>0</v>
      </c>
      <c r="S147" s="140">
        <v>0</v>
      </c>
      <c r="T147" s="141">
        <f>S147*H147</f>
        <v>0</v>
      </c>
      <c r="AR147" s="142" t="s">
        <v>132</v>
      </c>
      <c r="AT147" s="142" t="s">
        <v>127</v>
      </c>
      <c r="AU147" s="142" t="s">
        <v>87</v>
      </c>
      <c r="AY147" s="16" t="s">
        <v>124</v>
      </c>
      <c r="BE147" s="143">
        <f>IF(N147="základní",J147,0)</f>
        <v>0</v>
      </c>
      <c r="BF147" s="143">
        <f>IF(N147="snížená",J147,0)</f>
        <v>0</v>
      </c>
      <c r="BG147" s="143">
        <f>IF(N147="zákl. přenesená",J147,0)</f>
        <v>0</v>
      </c>
      <c r="BH147" s="143">
        <f>IF(N147="sníž. přenesená",J147,0)</f>
        <v>0</v>
      </c>
      <c r="BI147" s="143">
        <f>IF(N147="nulová",J147,0)</f>
        <v>0</v>
      </c>
      <c r="BJ147" s="16" t="s">
        <v>21</v>
      </c>
      <c r="BK147" s="143">
        <f>ROUND(I147*H147,2)</f>
        <v>0</v>
      </c>
      <c r="BL147" s="16" t="s">
        <v>132</v>
      </c>
      <c r="BM147" s="142" t="s">
        <v>228</v>
      </c>
    </row>
    <row r="148" spans="2:65" s="1" customFormat="1" ht="11.25">
      <c r="B148" s="31"/>
      <c r="D148" s="144" t="s">
        <v>134</v>
      </c>
      <c r="F148" s="145" t="s">
        <v>367</v>
      </c>
      <c r="I148" s="146"/>
      <c r="L148" s="31"/>
      <c r="M148" s="147"/>
      <c r="T148" s="55"/>
      <c r="AT148" s="16" t="s">
        <v>134</v>
      </c>
      <c r="AU148" s="16" t="s">
        <v>87</v>
      </c>
    </row>
    <row r="149" spans="2:65" s="1" customFormat="1" ht="11.25">
      <c r="B149" s="31"/>
      <c r="D149" s="148" t="s">
        <v>136</v>
      </c>
      <c r="F149" s="149" t="s">
        <v>368</v>
      </c>
      <c r="I149" s="146"/>
      <c r="L149" s="31"/>
      <c r="M149" s="147"/>
      <c r="T149" s="55"/>
      <c r="AT149" s="16" t="s">
        <v>136</v>
      </c>
      <c r="AU149" s="16" t="s">
        <v>87</v>
      </c>
    </row>
    <row r="150" spans="2:65" s="11" customFormat="1" ht="22.9" customHeight="1">
      <c r="B150" s="119"/>
      <c r="D150" s="120" t="s">
        <v>78</v>
      </c>
      <c r="E150" s="129" t="s">
        <v>369</v>
      </c>
      <c r="F150" s="129" t="s">
        <v>370</v>
      </c>
      <c r="I150" s="122"/>
      <c r="J150" s="130">
        <f>BK150</f>
        <v>0</v>
      </c>
      <c r="L150" s="119"/>
      <c r="M150" s="124"/>
      <c r="P150" s="125">
        <f>SUM(P151:P156)</f>
        <v>0</v>
      </c>
      <c r="R150" s="125">
        <f>SUM(R151:R156)</f>
        <v>0</v>
      </c>
      <c r="T150" s="126">
        <f>SUM(T151:T156)</f>
        <v>0</v>
      </c>
      <c r="AR150" s="120" t="s">
        <v>159</v>
      </c>
      <c r="AT150" s="127" t="s">
        <v>78</v>
      </c>
      <c r="AU150" s="127" t="s">
        <v>21</v>
      </c>
      <c r="AY150" s="120" t="s">
        <v>124</v>
      </c>
      <c r="BK150" s="128">
        <f>SUM(BK151:BK156)</f>
        <v>0</v>
      </c>
    </row>
    <row r="151" spans="2:65" s="1" customFormat="1" ht="21.75" customHeight="1">
      <c r="B151" s="31"/>
      <c r="C151" s="131" t="s">
        <v>183</v>
      </c>
      <c r="D151" s="131" t="s">
        <v>127</v>
      </c>
      <c r="E151" s="132" t="s">
        <v>371</v>
      </c>
      <c r="F151" s="133" t="s">
        <v>372</v>
      </c>
      <c r="G151" s="134" t="s">
        <v>341</v>
      </c>
      <c r="H151" s="135">
        <v>1</v>
      </c>
      <c r="I151" s="136"/>
      <c r="J151" s="137">
        <f>ROUND(I151*H151,2)</f>
        <v>0</v>
      </c>
      <c r="K151" s="133" t="s">
        <v>131</v>
      </c>
      <c r="L151" s="31"/>
      <c r="M151" s="138" t="s">
        <v>1</v>
      </c>
      <c r="N151" s="139" t="s">
        <v>44</v>
      </c>
      <c r="P151" s="140">
        <f>O151*H151</f>
        <v>0</v>
      </c>
      <c r="Q151" s="140">
        <v>0</v>
      </c>
      <c r="R151" s="140">
        <f>Q151*H151</f>
        <v>0</v>
      </c>
      <c r="S151" s="140">
        <v>0</v>
      </c>
      <c r="T151" s="141">
        <f>S151*H151</f>
        <v>0</v>
      </c>
      <c r="AR151" s="142" t="s">
        <v>132</v>
      </c>
      <c r="AT151" s="142" t="s">
        <v>127</v>
      </c>
      <c r="AU151" s="142" t="s">
        <v>87</v>
      </c>
      <c r="AY151" s="16" t="s">
        <v>124</v>
      </c>
      <c r="BE151" s="143">
        <f>IF(N151="základní",J151,0)</f>
        <v>0</v>
      </c>
      <c r="BF151" s="143">
        <f>IF(N151="snížená",J151,0)</f>
        <v>0</v>
      </c>
      <c r="BG151" s="143">
        <f>IF(N151="zákl. přenesená",J151,0)</f>
        <v>0</v>
      </c>
      <c r="BH151" s="143">
        <f>IF(N151="sníž. přenesená",J151,0)</f>
        <v>0</v>
      </c>
      <c r="BI151" s="143">
        <f>IF(N151="nulová",J151,0)</f>
        <v>0</v>
      </c>
      <c r="BJ151" s="16" t="s">
        <v>21</v>
      </c>
      <c r="BK151" s="143">
        <f>ROUND(I151*H151,2)</f>
        <v>0</v>
      </c>
      <c r="BL151" s="16" t="s">
        <v>132</v>
      </c>
      <c r="BM151" s="142" t="s">
        <v>225</v>
      </c>
    </row>
    <row r="152" spans="2:65" s="1" customFormat="1" ht="11.25">
      <c r="B152" s="31"/>
      <c r="D152" s="144" t="s">
        <v>134</v>
      </c>
      <c r="F152" s="145" t="s">
        <v>373</v>
      </c>
      <c r="I152" s="146"/>
      <c r="L152" s="31"/>
      <c r="M152" s="147"/>
      <c r="T152" s="55"/>
      <c r="AT152" s="16" t="s">
        <v>134</v>
      </c>
      <c r="AU152" s="16" t="s">
        <v>87</v>
      </c>
    </row>
    <row r="153" spans="2:65" s="1" customFormat="1" ht="11.25">
      <c r="B153" s="31"/>
      <c r="D153" s="148" t="s">
        <v>136</v>
      </c>
      <c r="F153" s="149" t="s">
        <v>374</v>
      </c>
      <c r="I153" s="146"/>
      <c r="L153" s="31"/>
      <c r="M153" s="147"/>
      <c r="T153" s="55"/>
      <c r="AT153" s="16" t="s">
        <v>136</v>
      </c>
      <c r="AU153" s="16" t="s">
        <v>87</v>
      </c>
    </row>
    <row r="154" spans="2:65" s="1" customFormat="1" ht="21.75" customHeight="1">
      <c r="B154" s="31"/>
      <c r="C154" s="131" t="s">
        <v>166</v>
      </c>
      <c r="D154" s="131" t="s">
        <v>127</v>
      </c>
      <c r="E154" s="132" t="s">
        <v>375</v>
      </c>
      <c r="F154" s="133" t="s">
        <v>376</v>
      </c>
      <c r="G154" s="134" t="s">
        <v>157</v>
      </c>
      <c r="H154" s="135">
        <v>1</v>
      </c>
      <c r="I154" s="136"/>
      <c r="J154" s="137">
        <f>ROUND(I154*H154,2)</f>
        <v>0</v>
      </c>
      <c r="K154" s="133" t="s">
        <v>131</v>
      </c>
      <c r="L154" s="31"/>
      <c r="M154" s="138" t="s">
        <v>1</v>
      </c>
      <c r="N154" s="139" t="s">
        <v>44</v>
      </c>
      <c r="P154" s="140">
        <f>O154*H154</f>
        <v>0</v>
      </c>
      <c r="Q154" s="140">
        <v>0</v>
      </c>
      <c r="R154" s="140">
        <f>Q154*H154</f>
        <v>0</v>
      </c>
      <c r="S154" s="140">
        <v>0</v>
      </c>
      <c r="T154" s="141">
        <f>S154*H154</f>
        <v>0</v>
      </c>
      <c r="AR154" s="142" t="s">
        <v>132</v>
      </c>
      <c r="AT154" s="142" t="s">
        <v>127</v>
      </c>
      <c r="AU154" s="142" t="s">
        <v>87</v>
      </c>
      <c r="AY154" s="16" t="s">
        <v>124</v>
      </c>
      <c r="BE154" s="143">
        <f>IF(N154="základní",J154,0)</f>
        <v>0</v>
      </c>
      <c r="BF154" s="143">
        <f>IF(N154="snížená",J154,0)</f>
        <v>0</v>
      </c>
      <c r="BG154" s="143">
        <f>IF(N154="zákl. přenesená",J154,0)</f>
        <v>0</v>
      </c>
      <c r="BH154" s="143">
        <f>IF(N154="sníž. přenesená",J154,0)</f>
        <v>0</v>
      </c>
      <c r="BI154" s="143">
        <f>IF(N154="nulová",J154,0)</f>
        <v>0</v>
      </c>
      <c r="BJ154" s="16" t="s">
        <v>21</v>
      </c>
      <c r="BK154" s="143">
        <f>ROUND(I154*H154,2)</f>
        <v>0</v>
      </c>
      <c r="BL154" s="16" t="s">
        <v>132</v>
      </c>
      <c r="BM154" s="142" t="s">
        <v>255</v>
      </c>
    </row>
    <row r="155" spans="2:65" s="1" customFormat="1" ht="11.25">
      <c r="B155" s="31"/>
      <c r="D155" s="144" t="s">
        <v>134</v>
      </c>
      <c r="F155" s="145" t="s">
        <v>377</v>
      </c>
      <c r="I155" s="146"/>
      <c r="L155" s="31"/>
      <c r="M155" s="147"/>
      <c r="T155" s="55"/>
      <c r="AT155" s="16" t="s">
        <v>134</v>
      </c>
      <c r="AU155" s="16" t="s">
        <v>87</v>
      </c>
    </row>
    <row r="156" spans="2:65" s="1" customFormat="1" ht="11.25">
      <c r="B156" s="31"/>
      <c r="D156" s="148" t="s">
        <v>136</v>
      </c>
      <c r="F156" s="149" t="s">
        <v>378</v>
      </c>
      <c r="I156" s="146"/>
      <c r="L156" s="31"/>
      <c r="M156" s="185"/>
      <c r="N156" s="186"/>
      <c r="O156" s="186"/>
      <c r="P156" s="186"/>
      <c r="Q156" s="186"/>
      <c r="R156" s="186"/>
      <c r="S156" s="186"/>
      <c r="T156" s="187"/>
      <c r="AT156" s="16" t="s">
        <v>136</v>
      </c>
      <c r="AU156" s="16" t="s">
        <v>87</v>
      </c>
    </row>
    <row r="157" spans="2:65" s="1" customFormat="1" ht="6.95" customHeight="1">
      <c r="B157" s="43"/>
      <c r="C157" s="44"/>
      <c r="D157" s="44"/>
      <c r="E157" s="44"/>
      <c r="F157" s="44"/>
      <c r="G157" s="44"/>
      <c r="H157" s="44"/>
      <c r="I157" s="44"/>
      <c r="J157" s="44"/>
      <c r="K157" s="44"/>
      <c r="L157" s="31"/>
    </row>
  </sheetData>
  <sheetProtection algorithmName="SHA-512" hashValue="Zgykp9iQtlwr0z23sFRXMUmerzD53V+HvT55UjAdujCtphwydM9eNHHVOLl1VDtP4sJfSiMHB/lfbh3ewtPDrw==" saltValue="uW5iWSmSIC4UjhWR+zyvKVfkibg7YpchyghpIU7+C6225WUCLZUF8f9brluX39uuRj73zNJ3/gePPvDFS8kvng==" spinCount="100000" sheet="1" objects="1" scenarios="1" formatColumns="0" formatRows="0" autoFilter="0"/>
  <autoFilter ref="C121:K156" xr:uid="{00000000-0009-0000-0000-000002000000}"/>
  <mergeCells count="9">
    <mergeCell ref="E87:H87"/>
    <mergeCell ref="E112:H112"/>
    <mergeCell ref="E114:H114"/>
    <mergeCell ref="L2:V2"/>
    <mergeCell ref="E7:H7"/>
    <mergeCell ref="E9:H9"/>
    <mergeCell ref="E18:H18"/>
    <mergeCell ref="E27:H27"/>
    <mergeCell ref="E85:H85"/>
  </mergeCells>
  <hyperlinks>
    <hyperlink ref="F127" r:id="rId1" xr:uid="{00000000-0004-0000-0200-000000000000}"/>
    <hyperlink ref="F131" r:id="rId2" xr:uid="{00000000-0004-0000-0200-000001000000}"/>
    <hyperlink ref="F136" r:id="rId3" xr:uid="{00000000-0004-0000-0200-000002000000}"/>
    <hyperlink ref="F139" r:id="rId4" xr:uid="{00000000-0004-0000-0200-000003000000}"/>
    <hyperlink ref="F142" r:id="rId5" xr:uid="{00000000-0004-0000-0200-000004000000}"/>
    <hyperlink ref="F145" r:id="rId6" xr:uid="{00000000-0004-0000-0200-000005000000}"/>
    <hyperlink ref="F149" r:id="rId7" xr:uid="{00000000-0004-0000-0200-000006000000}"/>
    <hyperlink ref="F153" r:id="rId8" xr:uid="{00000000-0004-0000-0200-000007000000}"/>
    <hyperlink ref="F156" r:id="rId9" xr:uid="{00000000-0004-0000-0200-000008000000}"/>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221229-1 - ZŠ Dr. Mirosla...</vt:lpstr>
      <vt:lpstr>221229-2 - VRN</vt:lpstr>
      <vt:lpstr>'221229-1 - ZŠ Dr. Mirosla...'!Názvy_tisku</vt:lpstr>
      <vt:lpstr>'221229-2 - VRN'!Názvy_tisku</vt:lpstr>
      <vt:lpstr>'Rekapitulace stavby'!Názvy_tisku</vt:lpstr>
      <vt:lpstr>'221229-1 - ZŠ Dr. Mirosla...'!Oblast_tisku</vt:lpstr>
      <vt:lpstr>'221229-2 - VRN'!Oblast_tisku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ASUS\Alena</dc:creator>
  <cp:lastModifiedBy>Alena</cp:lastModifiedBy>
  <dcterms:created xsi:type="dcterms:W3CDTF">2023-01-16T20:08:01Z</dcterms:created>
  <dcterms:modified xsi:type="dcterms:W3CDTF">2023-01-16T20:24:20Z</dcterms:modified>
</cp:coreProperties>
</file>